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49179\Desktop\BBL-Nordhessen\Blood Bowl - Aktuelle Regelversion\"/>
    </mc:Choice>
  </mc:AlternateContent>
  <xr:revisionPtr revIDLastSave="0" documentId="13_ncr:1_{C562F387-86D6-4535-9315-54D08CC4FFD4}" xr6:coauthVersionLast="36" xr6:coauthVersionMax="36" xr10:uidLastSave="{00000000-0000-0000-0000-000000000000}"/>
  <workbookProtection workbookAlgorithmName="SHA-512" workbookHashValue="hPgiQaHycF3vA6dGeLalSKtjSXaJysrLsbMndk4qyMC68Mb1TiMrrSrMyS9qWgsp+e5+zJNIOqa6pO3doOUqRQ==" workbookSaltValue="D8JrEJ27pCtPMoWpGVR3ng==" workbookSpinCount="100000" lockStructure="1"/>
  <bookViews>
    <workbookView xWindow="0" yWindow="0" windowWidth="23040" windowHeight="8484" firstSheet="2" activeTab="2" xr2:uid="{CFBCFD82-E559-4185-AF3E-B638EEBD0790}"/>
  </bookViews>
  <sheets>
    <sheet name="Datenbasis" sheetId="2" state="hidden" r:id="rId1"/>
    <sheet name="Wappen" sheetId="1" state="hidden" r:id="rId2"/>
    <sheet name="Teamroster" sheetId="3" r:id="rId3"/>
  </sheets>
  <definedNames>
    <definedName name="_xlnm._FilterDatabase" localSheetId="0" hidden="1">Datenbasis!$H$1:$R$130</definedName>
    <definedName name="_xlnm.Print_Area" localSheetId="2">Teamroster!$A$1:$X$84</definedName>
    <definedName name="Kateg">Datenbasis!$AX$2:$AX$1215</definedName>
    <definedName name="Kategorie">Datenbasis!$AX$2:$AX$1215</definedName>
    <definedName name="KListe">Datenbasis!$AW$2:$AW$43</definedName>
    <definedName name="Rassenwahl">Datenbasis!$T$2:$T$39</definedName>
    <definedName name="TListe">Datenbasis!$AY$2:$AY$1215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6" i="3" l="1"/>
  <c r="W116" i="3"/>
  <c r="V116" i="3"/>
  <c r="U116" i="3"/>
  <c r="T116" i="3"/>
  <c r="S116" i="3"/>
  <c r="R116" i="3"/>
  <c r="Q116" i="3"/>
  <c r="P116" i="3"/>
  <c r="X115" i="3"/>
  <c r="W115" i="3"/>
  <c r="V115" i="3"/>
  <c r="U115" i="3"/>
  <c r="T115" i="3"/>
  <c r="S115" i="3"/>
  <c r="R115" i="3"/>
  <c r="Q115" i="3"/>
  <c r="P115" i="3"/>
  <c r="X114" i="3"/>
  <c r="W114" i="3"/>
  <c r="V114" i="3"/>
  <c r="U114" i="3"/>
  <c r="T114" i="3"/>
  <c r="S114" i="3"/>
  <c r="R114" i="3"/>
  <c r="Q114" i="3"/>
  <c r="P114" i="3"/>
  <c r="X113" i="3"/>
  <c r="W113" i="3"/>
  <c r="V113" i="3"/>
  <c r="U113" i="3"/>
  <c r="T113" i="3"/>
  <c r="S113" i="3"/>
  <c r="R113" i="3"/>
  <c r="Q113" i="3"/>
  <c r="P113" i="3"/>
  <c r="X112" i="3"/>
  <c r="W112" i="3"/>
  <c r="V112" i="3"/>
  <c r="U112" i="3"/>
  <c r="T112" i="3"/>
  <c r="S112" i="3"/>
  <c r="R112" i="3"/>
  <c r="Q112" i="3"/>
  <c r="P112" i="3"/>
  <c r="X111" i="3"/>
  <c r="W111" i="3"/>
  <c r="V111" i="3"/>
  <c r="U111" i="3"/>
  <c r="T111" i="3"/>
  <c r="S111" i="3"/>
  <c r="R111" i="3"/>
  <c r="Q111" i="3"/>
  <c r="P111" i="3"/>
  <c r="X110" i="3"/>
  <c r="W110" i="3"/>
  <c r="V110" i="3"/>
  <c r="U110" i="3"/>
  <c r="T110" i="3"/>
  <c r="S110" i="3"/>
  <c r="R110" i="3"/>
  <c r="Q110" i="3"/>
  <c r="P110" i="3"/>
  <c r="X109" i="3"/>
  <c r="W109" i="3"/>
  <c r="V109" i="3"/>
  <c r="U109" i="3"/>
  <c r="T109" i="3"/>
  <c r="S109" i="3"/>
  <c r="R109" i="3"/>
  <c r="Q109" i="3"/>
  <c r="P109" i="3"/>
  <c r="X108" i="3"/>
  <c r="W108" i="3"/>
  <c r="V108" i="3"/>
  <c r="U108" i="3"/>
  <c r="T108" i="3"/>
  <c r="S108" i="3"/>
  <c r="R108" i="3"/>
  <c r="Q108" i="3"/>
  <c r="P108" i="3"/>
  <c r="X107" i="3"/>
  <c r="W107" i="3"/>
  <c r="V107" i="3"/>
  <c r="U107" i="3"/>
  <c r="T107" i="3"/>
  <c r="S107" i="3"/>
  <c r="R107" i="3"/>
  <c r="Q107" i="3"/>
  <c r="P107" i="3"/>
  <c r="X106" i="3"/>
  <c r="W106" i="3"/>
  <c r="V106" i="3"/>
  <c r="U106" i="3"/>
  <c r="T106" i="3"/>
  <c r="S106" i="3"/>
  <c r="R106" i="3"/>
  <c r="Q106" i="3"/>
  <c r="P106" i="3"/>
  <c r="X105" i="3"/>
  <c r="W105" i="3"/>
  <c r="V105" i="3"/>
  <c r="U105" i="3"/>
  <c r="T105" i="3"/>
  <c r="S105" i="3"/>
  <c r="R105" i="3"/>
  <c r="Q105" i="3"/>
  <c r="P105" i="3"/>
  <c r="X104" i="3"/>
  <c r="W104" i="3"/>
  <c r="V104" i="3"/>
  <c r="U104" i="3"/>
  <c r="T104" i="3"/>
  <c r="S104" i="3"/>
  <c r="R104" i="3"/>
  <c r="Q104" i="3"/>
  <c r="P104" i="3"/>
  <c r="X103" i="3"/>
  <c r="W103" i="3"/>
  <c r="V103" i="3"/>
  <c r="U103" i="3"/>
  <c r="T103" i="3"/>
  <c r="S103" i="3"/>
  <c r="R103" i="3"/>
  <c r="Q103" i="3"/>
  <c r="P103" i="3"/>
  <c r="X102" i="3"/>
  <c r="W102" i="3"/>
  <c r="V102" i="3"/>
  <c r="U102" i="3"/>
  <c r="T102" i="3"/>
  <c r="S102" i="3"/>
  <c r="R102" i="3"/>
  <c r="Q102" i="3"/>
  <c r="P102" i="3"/>
  <c r="X101" i="3"/>
  <c r="W101" i="3"/>
  <c r="V101" i="3"/>
  <c r="U101" i="3"/>
  <c r="T101" i="3"/>
  <c r="S101" i="3"/>
  <c r="R101" i="3"/>
  <c r="Q101" i="3"/>
  <c r="P101" i="3"/>
  <c r="X100" i="3"/>
  <c r="W100" i="3"/>
  <c r="V100" i="3"/>
  <c r="U100" i="3"/>
  <c r="T100" i="3"/>
  <c r="S100" i="3"/>
  <c r="R100" i="3"/>
  <c r="Q100" i="3"/>
  <c r="P100" i="3"/>
  <c r="X99" i="3"/>
  <c r="W99" i="3"/>
  <c r="V99" i="3"/>
  <c r="U99" i="3"/>
  <c r="T99" i="3"/>
  <c r="S99" i="3"/>
  <c r="R99" i="3"/>
  <c r="Q99" i="3"/>
  <c r="P99" i="3"/>
  <c r="P98" i="3"/>
  <c r="O98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J98" i="3"/>
  <c r="N116" i="3"/>
  <c r="M116" i="3"/>
  <c r="L116" i="3"/>
  <c r="K116" i="3"/>
  <c r="J116" i="3"/>
  <c r="N115" i="3"/>
  <c r="M115" i="3"/>
  <c r="L115" i="3"/>
  <c r="K115" i="3"/>
  <c r="J115" i="3"/>
  <c r="N114" i="3"/>
  <c r="M114" i="3"/>
  <c r="L114" i="3"/>
  <c r="K114" i="3"/>
  <c r="J114" i="3"/>
  <c r="N113" i="3"/>
  <c r="M113" i="3"/>
  <c r="L113" i="3"/>
  <c r="K113" i="3"/>
  <c r="J113" i="3"/>
  <c r="N112" i="3"/>
  <c r="M112" i="3"/>
  <c r="L112" i="3"/>
  <c r="K112" i="3"/>
  <c r="J112" i="3"/>
  <c r="N111" i="3"/>
  <c r="M111" i="3"/>
  <c r="L111" i="3"/>
  <c r="K111" i="3"/>
  <c r="J111" i="3"/>
  <c r="N110" i="3"/>
  <c r="M110" i="3"/>
  <c r="L110" i="3"/>
  <c r="K110" i="3"/>
  <c r="J110" i="3"/>
  <c r="N109" i="3"/>
  <c r="M109" i="3"/>
  <c r="L109" i="3"/>
  <c r="K109" i="3"/>
  <c r="J109" i="3"/>
  <c r="N108" i="3"/>
  <c r="M108" i="3"/>
  <c r="L108" i="3"/>
  <c r="K108" i="3"/>
  <c r="J108" i="3"/>
  <c r="N107" i="3"/>
  <c r="M107" i="3"/>
  <c r="L107" i="3"/>
  <c r="K107" i="3"/>
  <c r="J107" i="3"/>
  <c r="N106" i="3"/>
  <c r="M106" i="3"/>
  <c r="L106" i="3"/>
  <c r="K106" i="3"/>
  <c r="J106" i="3"/>
  <c r="N105" i="3"/>
  <c r="M105" i="3"/>
  <c r="L105" i="3"/>
  <c r="K105" i="3"/>
  <c r="J105" i="3"/>
  <c r="N104" i="3"/>
  <c r="M104" i="3"/>
  <c r="L104" i="3"/>
  <c r="K104" i="3"/>
  <c r="J104" i="3"/>
  <c r="N103" i="3"/>
  <c r="M103" i="3"/>
  <c r="L103" i="3"/>
  <c r="K103" i="3"/>
  <c r="J103" i="3"/>
  <c r="N102" i="3"/>
  <c r="M102" i="3"/>
  <c r="L102" i="3"/>
  <c r="K102" i="3"/>
  <c r="J102" i="3"/>
  <c r="N101" i="3"/>
  <c r="M101" i="3"/>
  <c r="L101" i="3"/>
  <c r="K101" i="3"/>
  <c r="J101" i="3"/>
  <c r="N100" i="3"/>
  <c r="M100" i="3"/>
  <c r="L100" i="3"/>
  <c r="K100" i="3"/>
  <c r="J100" i="3"/>
  <c r="N99" i="3"/>
  <c r="M99" i="3"/>
  <c r="L99" i="3"/>
  <c r="K99" i="3"/>
  <c r="J99" i="3"/>
  <c r="I98" i="3"/>
  <c r="AV119" i="3"/>
  <c r="AV118" i="3"/>
  <c r="AV117" i="3"/>
  <c r="AV116" i="3"/>
  <c r="AV115" i="3"/>
  <c r="AV114" i="3"/>
  <c r="AV112" i="3"/>
  <c r="AV111" i="3"/>
  <c r="AV110" i="3"/>
  <c r="AV109" i="3"/>
  <c r="AV108" i="3"/>
  <c r="AV107" i="3"/>
  <c r="AV105" i="3"/>
  <c r="AV104" i="3"/>
  <c r="AV103" i="3"/>
  <c r="AV102" i="3"/>
  <c r="AV101" i="3"/>
  <c r="AV100" i="3"/>
  <c r="AV98" i="3"/>
  <c r="AV97" i="3"/>
  <c r="AV96" i="3"/>
  <c r="AV95" i="3"/>
  <c r="AV94" i="3"/>
  <c r="AV93" i="3"/>
  <c r="AV91" i="3"/>
  <c r="AV90" i="3"/>
  <c r="AV89" i="3"/>
  <c r="AV88" i="3"/>
  <c r="AV87" i="3"/>
  <c r="AV86" i="3"/>
  <c r="AV84" i="3"/>
  <c r="AV83" i="3"/>
  <c r="AV82" i="3"/>
  <c r="AV81" i="3"/>
  <c r="AV80" i="3"/>
  <c r="AV79" i="3"/>
  <c r="AV77" i="3"/>
  <c r="AV76" i="3"/>
  <c r="AV75" i="3"/>
  <c r="AV74" i="3"/>
  <c r="AV73" i="3"/>
  <c r="AV72" i="3"/>
  <c r="AV70" i="3"/>
  <c r="AV69" i="3"/>
  <c r="AV68" i="3"/>
  <c r="AV67" i="3"/>
  <c r="AV66" i="3"/>
  <c r="AV65" i="3"/>
  <c r="AV63" i="3"/>
  <c r="AV62" i="3"/>
  <c r="AV61" i="3"/>
  <c r="AV60" i="3"/>
  <c r="AV59" i="3"/>
  <c r="AV58" i="3"/>
  <c r="AV56" i="3"/>
  <c r="AV55" i="3"/>
  <c r="AV54" i="3"/>
  <c r="AV53" i="3"/>
  <c r="AV52" i="3"/>
  <c r="AV51" i="3"/>
  <c r="AV49" i="3"/>
  <c r="AV48" i="3"/>
  <c r="AV47" i="3"/>
  <c r="AV46" i="3"/>
  <c r="AV45" i="3"/>
  <c r="AV44" i="3"/>
  <c r="AV42" i="3"/>
  <c r="AV41" i="3"/>
  <c r="AV40" i="3"/>
  <c r="AV39" i="3"/>
  <c r="AV38" i="3"/>
  <c r="AV37" i="3"/>
  <c r="AV35" i="3"/>
  <c r="AV34" i="3"/>
  <c r="AV33" i="3"/>
  <c r="AV32" i="3"/>
  <c r="AV31" i="3"/>
  <c r="AV30" i="3"/>
  <c r="AV28" i="3"/>
  <c r="AV27" i="3"/>
  <c r="AV26" i="3"/>
  <c r="AV25" i="3"/>
  <c r="AV24" i="3"/>
  <c r="AV23" i="3"/>
  <c r="AV21" i="3"/>
  <c r="AV20" i="3"/>
  <c r="AV19" i="3"/>
  <c r="AV18" i="3"/>
  <c r="AV17" i="3"/>
  <c r="AV16" i="3"/>
  <c r="AV14" i="3"/>
  <c r="AV13" i="3"/>
  <c r="AV12" i="3"/>
  <c r="AV11" i="3"/>
  <c r="AV10" i="3"/>
  <c r="AV9" i="3"/>
  <c r="AU9" i="3"/>
  <c r="AU119" i="3"/>
  <c r="AU118" i="3"/>
  <c r="AU117" i="3"/>
  <c r="AU116" i="3"/>
  <c r="AU115" i="3"/>
  <c r="AU114" i="3"/>
  <c r="AW113" i="3" s="1"/>
  <c r="AU112" i="3"/>
  <c r="AU111" i="3"/>
  <c r="AU110" i="3"/>
  <c r="AU109" i="3"/>
  <c r="AU108" i="3"/>
  <c r="AU107" i="3"/>
  <c r="AW106" i="3" s="1"/>
  <c r="AU105" i="3"/>
  <c r="AU104" i="3"/>
  <c r="AU103" i="3"/>
  <c r="AU102" i="3"/>
  <c r="AU101" i="3"/>
  <c r="AU100" i="3"/>
  <c r="AW99" i="3" s="1"/>
  <c r="AU98" i="3"/>
  <c r="AU97" i="3"/>
  <c r="AU96" i="3"/>
  <c r="AU95" i="3"/>
  <c r="AU94" i="3"/>
  <c r="AW92" i="3" s="1"/>
  <c r="AU93" i="3"/>
  <c r="AU91" i="3"/>
  <c r="AU90" i="3"/>
  <c r="AU89" i="3"/>
  <c r="AU88" i="3"/>
  <c r="AU87" i="3"/>
  <c r="AU86" i="3"/>
  <c r="AW85" i="3" s="1"/>
  <c r="AU84" i="3"/>
  <c r="AU83" i="3"/>
  <c r="AU82" i="3"/>
  <c r="AU81" i="3"/>
  <c r="AU80" i="3"/>
  <c r="AU79" i="3"/>
  <c r="AW78" i="3" s="1"/>
  <c r="AU77" i="3"/>
  <c r="AU76" i="3"/>
  <c r="AU75" i="3"/>
  <c r="AU74" i="3"/>
  <c r="AU73" i="3"/>
  <c r="AU72" i="3"/>
  <c r="AW71" i="3" s="1"/>
  <c r="AU70" i="3"/>
  <c r="AU69" i="3"/>
  <c r="AU68" i="3"/>
  <c r="AU67" i="3"/>
  <c r="AU66" i="3"/>
  <c r="AW64" i="3" s="1"/>
  <c r="AU65" i="3"/>
  <c r="AU63" i="3"/>
  <c r="AU62" i="3"/>
  <c r="AU61" i="3"/>
  <c r="AU60" i="3"/>
  <c r="AU59" i="3"/>
  <c r="AU58" i="3"/>
  <c r="AW57" i="3" s="1"/>
  <c r="AU56" i="3"/>
  <c r="AU55" i="3"/>
  <c r="AU54" i="3"/>
  <c r="AU53" i="3"/>
  <c r="AU52" i="3"/>
  <c r="AU51" i="3"/>
  <c r="AW50" i="3" s="1"/>
  <c r="AU49" i="3"/>
  <c r="AU48" i="3"/>
  <c r="AU47" i="3"/>
  <c r="AU46" i="3"/>
  <c r="AU45" i="3"/>
  <c r="AU44" i="3"/>
  <c r="AW43" i="3" s="1"/>
  <c r="AU42" i="3"/>
  <c r="AU41" i="3"/>
  <c r="AU40" i="3"/>
  <c r="AU39" i="3"/>
  <c r="AU38" i="3"/>
  <c r="AW36" i="3" s="1"/>
  <c r="AU37" i="3"/>
  <c r="AU35" i="3"/>
  <c r="AU34" i="3"/>
  <c r="AU33" i="3"/>
  <c r="AU32" i="3"/>
  <c r="AU31" i="3"/>
  <c r="AU30" i="3"/>
  <c r="AW29" i="3" s="1"/>
  <c r="AU28" i="3"/>
  <c r="AU27" i="3"/>
  <c r="AU26" i="3"/>
  <c r="AU25" i="3"/>
  <c r="AU24" i="3"/>
  <c r="AU23" i="3"/>
  <c r="AW22" i="3" s="1"/>
  <c r="AU21" i="3"/>
  <c r="AU20" i="3"/>
  <c r="AU19" i="3"/>
  <c r="AU18" i="3"/>
  <c r="AU17" i="3"/>
  <c r="AU16" i="3"/>
  <c r="AW15" i="3" s="1"/>
  <c r="AU14" i="3"/>
  <c r="AU13" i="3"/>
  <c r="AU12" i="3"/>
  <c r="AU11" i="3"/>
  <c r="AU10" i="3"/>
  <c r="AR119" i="3"/>
  <c r="AR118" i="3"/>
  <c r="AR117" i="3"/>
  <c r="AR116" i="3"/>
  <c r="AR115" i="3"/>
  <c r="AR114" i="3"/>
  <c r="AR112" i="3"/>
  <c r="AR111" i="3"/>
  <c r="AR110" i="3"/>
  <c r="AR109" i="3"/>
  <c r="AR108" i="3"/>
  <c r="AR107" i="3"/>
  <c r="AR105" i="3"/>
  <c r="AR104" i="3"/>
  <c r="AR103" i="3"/>
  <c r="AR102" i="3"/>
  <c r="AR101" i="3"/>
  <c r="AR100" i="3"/>
  <c r="AR98" i="3"/>
  <c r="AR97" i="3"/>
  <c r="AR96" i="3"/>
  <c r="AR95" i="3"/>
  <c r="AR94" i="3"/>
  <c r="AR93" i="3"/>
  <c r="AR91" i="3"/>
  <c r="AR90" i="3"/>
  <c r="AR89" i="3"/>
  <c r="AR88" i="3"/>
  <c r="AR87" i="3"/>
  <c r="AR86" i="3"/>
  <c r="AR84" i="3"/>
  <c r="AR83" i="3"/>
  <c r="AR82" i="3"/>
  <c r="AR81" i="3"/>
  <c r="AR80" i="3"/>
  <c r="AR79" i="3"/>
  <c r="AR77" i="3"/>
  <c r="AR76" i="3"/>
  <c r="AR75" i="3"/>
  <c r="AR74" i="3"/>
  <c r="AR73" i="3"/>
  <c r="AR72" i="3"/>
  <c r="AR70" i="3"/>
  <c r="AR69" i="3"/>
  <c r="AR68" i="3"/>
  <c r="AR67" i="3"/>
  <c r="AR66" i="3"/>
  <c r="AR65" i="3"/>
  <c r="AR63" i="3"/>
  <c r="AR62" i="3"/>
  <c r="AR61" i="3"/>
  <c r="AR60" i="3"/>
  <c r="AR59" i="3"/>
  <c r="AR58" i="3"/>
  <c r="AR56" i="3"/>
  <c r="AR55" i="3"/>
  <c r="AR54" i="3"/>
  <c r="AR53" i="3"/>
  <c r="AR52" i="3"/>
  <c r="AR51" i="3"/>
  <c r="AR49" i="3"/>
  <c r="AR48" i="3"/>
  <c r="AR47" i="3"/>
  <c r="AR46" i="3"/>
  <c r="AR45" i="3"/>
  <c r="AR44" i="3"/>
  <c r="AR42" i="3"/>
  <c r="AR41" i="3"/>
  <c r="AR40" i="3"/>
  <c r="AR39" i="3"/>
  <c r="AR38" i="3"/>
  <c r="AR37" i="3"/>
  <c r="AR35" i="3"/>
  <c r="AR34" i="3"/>
  <c r="AR33" i="3"/>
  <c r="AR32" i="3"/>
  <c r="AR31" i="3"/>
  <c r="AR30" i="3"/>
  <c r="AR28" i="3"/>
  <c r="AR27" i="3"/>
  <c r="AR26" i="3"/>
  <c r="AR25" i="3"/>
  <c r="AR24" i="3"/>
  <c r="AR23" i="3"/>
  <c r="AR21" i="3"/>
  <c r="AR20" i="3"/>
  <c r="AR19" i="3"/>
  <c r="AR18" i="3"/>
  <c r="AR17" i="3"/>
  <c r="AR16" i="3"/>
  <c r="AR9" i="3"/>
  <c r="AP119" i="3"/>
  <c r="AP118" i="3"/>
  <c r="AP117" i="3"/>
  <c r="AP116" i="3"/>
  <c r="AP115" i="3"/>
  <c r="AP114" i="3"/>
  <c r="AP113" i="3"/>
  <c r="AP112" i="3"/>
  <c r="AP111" i="3"/>
  <c r="AP110" i="3"/>
  <c r="AP109" i="3"/>
  <c r="AP108" i="3"/>
  <c r="AP107" i="3"/>
  <c r="AP106" i="3"/>
  <c r="AP105" i="3"/>
  <c r="AP104" i="3"/>
  <c r="AP103" i="3"/>
  <c r="AP102" i="3"/>
  <c r="AP101" i="3"/>
  <c r="AP100" i="3"/>
  <c r="AP99" i="3"/>
  <c r="AP98" i="3"/>
  <c r="AP97" i="3"/>
  <c r="AP96" i="3"/>
  <c r="AP95" i="3"/>
  <c r="AP94" i="3"/>
  <c r="AP93" i="3"/>
  <c r="AP92" i="3"/>
  <c r="AP91" i="3"/>
  <c r="AP90" i="3"/>
  <c r="AP89" i="3"/>
  <c r="AP88" i="3"/>
  <c r="AP87" i="3"/>
  <c r="AP86" i="3"/>
  <c r="AP85" i="3"/>
  <c r="AP84" i="3"/>
  <c r="AP83" i="3"/>
  <c r="AP82" i="3"/>
  <c r="AP81" i="3"/>
  <c r="AP80" i="3"/>
  <c r="AP79" i="3"/>
  <c r="AP78" i="3"/>
  <c r="AP77" i="3"/>
  <c r="AP76" i="3"/>
  <c r="AP75" i="3"/>
  <c r="AP74" i="3"/>
  <c r="AP73" i="3"/>
  <c r="AP72" i="3"/>
  <c r="AP71" i="3"/>
  <c r="AP70" i="3"/>
  <c r="AP69" i="3"/>
  <c r="AP68" i="3"/>
  <c r="AP67" i="3"/>
  <c r="AP66" i="3"/>
  <c r="AP65" i="3"/>
  <c r="AP64" i="3"/>
  <c r="AP63" i="3"/>
  <c r="AP62" i="3"/>
  <c r="AP61" i="3"/>
  <c r="AP60" i="3"/>
  <c r="AP59" i="3"/>
  <c r="AP58" i="3"/>
  <c r="AP57" i="3"/>
  <c r="AP56" i="3"/>
  <c r="AP55" i="3"/>
  <c r="AP54" i="3"/>
  <c r="AP53" i="3"/>
  <c r="AP52" i="3"/>
  <c r="AP51" i="3"/>
  <c r="AP50" i="3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R14" i="3"/>
  <c r="AR13" i="3"/>
  <c r="AR12" i="3"/>
  <c r="AR11" i="3"/>
  <c r="AR10" i="3"/>
  <c r="AW8" i="3" l="1"/>
  <c r="O83" i="3"/>
  <c r="O81" i="3"/>
  <c r="O79" i="3"/>
  <c r="O76" i="3"/>
  <c r="O74" i="3"/>
  <c r="O72" i="3"/>
  <c r="O68" i="3"/>
  <c r="X176" i="3"/>
  <c r="W176" i="3"/>
  <c r="V176" i="3"/>
  <c r="U176" i="3"/>
  <c r="T176" i="3"/>
  <c r="S176" i="3"/>
  <c r="R176" i="3"/>
  <c r="Q176" i="3"/>
  <c r="P176" i="3"/>
  <c r="P156" i="3" s="1"/>
  <c r="P136" i="3" s="1"/>
  <c r="P65" i="3" s="1"/>
  <c r="O176" i="3"/>
  <c r="N176" i="3"/>
  <c r="M176" i="3"/>
  <c r="L176" i="3"/>
  <c r="K176" i="3"/>
  <c r="J176" i="3"/>
  <c r="I176" i="3"/>
  <c r="I156" i="3" s="1"/>
  <c r="I136" i="3" s="1"/>
  <c r="I116" i="3" s="1"/>
  <c r="I65" i="3" s="1"/>
  <c r="H176" i="3"/>
  <c r="H156" i="3" s="1"/>
  <c r="H136" i="3" s="1"/>
  <c r="H116" i="3" s="1"/>
  <c r="H65" i="3" s="1"/>
  <c r="G176" i="3"/>
  <c r="F176" i="3"/>
  <c r="E176" i="3"/>
  <c r="E156" i="3" s="1"/>
  <c r="E136" i="3" s="1"/>
  <c r="E116" i="3" s="1"/>
  <c r="E65" i="3" s="1"/>
  <c r="D176" i="3"/>
  <c r="D156" i="3" s="1"/>
  <c r="D136" i="3" s="1"/>
  <c r="D116" i="3" s="1"/>
  <c r="D65" i="3" s="1"/>
  <c r="C176" i="3"/>
  <c r="C156" i="3" s="1"/>
  <c r="C136" i="3" s="1"/>
  <c r="C116" i="3" s="1"/>
  <c r="X175" i="3"/>
  <c r="W175" i="3"/>
  <c r="V175" i="3"/>
  <c r="U175" i="3"/>
  <c r="T175" i="3"/>
  <c r="S175" i="3"/>
  <c r="R175" i="3"/>
  <c r="Q175" i="3"/>
  <c r="P175" i="3"/>
  <c r="P155" i="3" s="1"/>
  <c r="P135" i="3" s="1"/>
  <c r="O175" i="3"/>
  <c r="O155" i="3" s="1"/>
  <c r="O135" i="3" s="1"/>
  <c r="O64" i="3" s="1"/>
  <c r="N175" i="3"/>
  <c r="M175" i="3"/>
  <c r="L175" i="3"/>
  <c r="K175" i="3"/>
  <c r="J175" i="3"/>
  <c r="J155" i="3" s="1"/>
  <c r="J135" i="3" s="1"/>
  <c r="J64" i="3" s="1"/>
  <c r="I175" i="3"/>
  <c r="H175" i="3"/>
  <c r="H155" i="3" s="1"/>
  <c r="H135" i="3" s="1"/>
  <c r="H115" i="3" s="1"/>
  <c r="G175" i="3"/>
  <c r="G155" i="3" s="1"/>
  <c r="G135" i="3" s="1"/>
  <c r="G115" i="3" s="1"/>
  <c r="G64" i="3" s="1"/>
  <c r="F175" i="3"/>
  <c r="F155" i="3" s="1"/>
  <c r="F135" i="3" s="1"/>
  <c r="F115" i="3" s="1"/>
  <c r="F64" i="3" s="1"/>
  <c r="E175" i="3"/>
  <c r="D175" i="3"/>
  <c r="C175" i="3"/>
  <c r="C155" i="3" s="1"/>
  <c r="C135" i="3" s="1"/>
  <c r="C115" i="3" s="1"/>
  <c r="C64" i="3" s="1"/>
  <c r="X174" i="3"/>
  <c r="W174" i="3"/>
  <c r="V174" i="3"/>
  <c r="U174" i="3"/>
  <c r="T174" i="3"/>
  <c r="S174" i="3"/>
  <c r="R174" i="3"/>
  <c r="Q174" i="3"/>
  <c r="P174" i="3"/>
  <c r="P154" i="3" s="1"/>
  <c r="P134" i="3" s="1"/>
  <c r="P63" i="3" s="1"/>
  <c r="O174" i="3"/>
  <c r="N174" i="3"/>
  <c r="M174" i="3"/>
  <c r="L174" i="3"/>
  <c r="K174" i="3"/>
  <c r="J174" i="3"/>
  <c r="J154" i="3" s="1"/>
  <c r="J134" i="3" s="1"/>
  <c r="J63" i="3" s="1"/>
  <c r="I174" i="3"/>
  <c r="I154" i="3" s="1"/>
  <c r="I134" i="3" s="1"/>
  <c r="I114" i="3" s="1"/>
  <c r="I63" i="3" s="1"/>
  <c r="H174" i="3"/>
  <c r="H154" i="3" s="1"/>
  <c r="H134" i="3" s="1"/>
  <c r="H114" i="3" s="1"/>
  <c r="H63" i="3" s="1"/>
  <c r="G174" i="3"/>
  <c r="G154" i="3" s="1"/>
  <c r="G134" i="3" s="1"/>
  <c r="G114" i="3" s="1"/>
  <c r="F174" i="3"/>
  <c r="F154" i="3" s="1"/>
  <c r="F134" i="3" s="1"/>
  <c r="F114" i="3" s="1"/>
  <c r="E174" i="3"/>
  <c r="E154" i="3" s="1"/>
  <c r="E134" i="3" s="1"/>
  <c r="E114" i="3" s="1"/>
  <c r="E63" i="3" s="1"/>
  <c r="D174" i="3"/>
  <c r="D154" i="3" s="1"/>
  <c r="D134" i="3" s="1"/>
  <c r="D114" i="3" s="1"/>
  <c r="D63" i="3" s="1"/>
  <c r="C174" i="3"/>
  <c r="X173" i="3"/>
  <c r="W173" i="3"/>
  <c r="V173" i="3"/>
  <c r="U173" i="3"/>
  <c r="T173" i="3"/>
  <c r="S173" i="3"/>
  <c r="R173" i="3"/>
  <c r="Q173" i="3"/>
  <c r="P173" i="3"/>
  <c r="P153" i="3" s="1"/>
  <c r="P133" i="3" s="1"/>
  <c r="O173" i="3"/>
  <c r="O153" i="3" s="1"/>
  <c r="O133" i="3" s="1"/>
  <c r="O62" i="3" s="1"/>
  <c r="N173" i="3"/>
  <c r="M173" i="3"/>
  <c r="L173" i="3"/>
  <c r="K173" i="3"/>
  <c r="J173" i="3"/>
  <c r="J153" i="3" s="1"/>
  <c r="J133" i="3" s="1"/>
  <c r="J62" i="3" s="1"/>
  <c r="I173" i="3"/>
  <c r="H173" i="3"/>
  <c r="G173" i="3"/>
  <c r="G153" i="3" s="1"/>
  <c r="G133" i="3" s="1"/>
  <c r="G113" i="3" s="1"/>
  <c r="G62" i="3" s="1"/>
  <c r="F173" i="3"/>
  <c r="F153" i="3" s="1"/>
  <c r="F133" i="3" s="1"/>
  <c r="F113" i="3" s="1"/>
  <c r="F62" i="3" s="1"/>
  <c r="E173" i="3"/>
  <c r="D173" i="3"/>
  <c r="C173" i="3"/>
  <c r="C153" i="3" s="1"/>
  <c r="C133" i="3" s="1"/>
  <c r="C113" i="3" s="1"/>
  <c r="C62" i="3" s="1"/>
  <c r="X172" i="3"/>
  <c r="W172" i="3"/>
  <c r="V172" i="3"/>
  <c r="U172" i="3"/>
  <c r="T172" i="3"/>
  <c r="S172" i="3"/>
  <c r="R172" i="3"/>
  <c r="Q172" i="3"/>
  <c r="P172" i="3"/>
  <c r="P152" i="3" s="1"/>
  <c r="P132" i="3" s="1"/>
  <c r="P61" i="3" s="1"/>
  <c r="O172" i="3"/>
  <c r="O152" i="3" s="1"/>
  <c r="O132" i="3" s="1"/>
  <c r="N172" i="3"/>
  <c r="M172" i="3"/>
  <c r="L172" i="3"/>
  <c r="K172" i="3"/>
  <c r="J172" i="3"/>
  <c r="J152" i="3" s="1"/>
  <c r="J132" i="3" s="1"/>
  <c r="I172" i="3"/>
  <c r="I152" i="3" s="1"/>
  <c r="I132" i="3" s="1"/>
  <c r="I112" i="3" s="1"/>
  <c r="I61" i="3" s="1"/>
  <c r="H172" i="3"/>
  <c r="H152" i="3" s="1"/>
  <c r="H132" i="3" s="1"/>
  <c r="H112" i="3" s="1"/>
  <c r="H61" i="3" s="1"/>
  <c r="G172" i="3"/>
  <c r="F172" i="3"/>
  <c r="F152" i="3" s="1"/>
  <c r="F132" i="3" s="1"/>
  <c r="F112" i="3" s="1"/>
  <c r="E172" i="3"/>
  <c r="E152" i="3" s="1"/>
  <c r="E132" i="3" s="1"/>
  <c r="E112" i="3" s="1"/>
  <c r="E61" i="3" s="1"/>
  <c r="D172" i="3"/>
  <c r="D152" i="3" s="1"/>
  <c r="D132" i="3" s="1"/>
  <c r="D112" i="3" s="1"/>
  <c r="D61" i="3" s="1"/>
  <c r="C172" i="3"/>
  <c r="X171" i="3"/>
  <c r="W171" i="3"/>
  <c r="V171" i="3"/>
  <c r="U171" i="3"/>
  <c r="T171" i="3"/>
  <c r="S171" i="3"/>
  <c r="R171" i="3"/>
  <c r="Q171" i="3"/>
  <c r="P171" i="3"/>
  <c r="P151" i="3" s="1"/>
  <c r="P131" i="3" s="1"/>
  <c r="O171" i="3"/>
  <c r="O151" i="3" s="1"/>
  <c r="O131" i="3" s="1"/>
  <c r="O60" i="3" s="1"/>
  <c r="N171" i="3"/>
  <c r="M171" i="3"/>
  <c r="L171" i="3"/>
  <c r="K171" i="3"/>
  <c r="J171" i="3"/>
  <c r="J151" i="3" s="1"/>
  <c r="J131" i="3" s="1"/>
  <c r="J60" i="3" s="1"/>
  <c r="I171" i="3"/>
  <c r="H171" i="3"/>
  <c r="G171" i="3"/>
  <c r="G151" i="3" s="1"/>
  <c r="G131" i="3" s="1"/>
  <c r="G111" i="3" s="1"/>
  <c r="G60" i="3" s="1"/>
  <c r="F171" i="3"/>
  <c r="F151" i="3" s="1"/>
  <c r="F131" i="3" s="1"/>
  <c r="F111" i="3" s="1"/>
  <c r="F60" i="3" s="1"/>
  <c r="E171" i="3"/>
  <c r="E151" i="3" s="1"/>
  <c r="E131" i="3" s="1"/>
  <c r="E111" i="3" s="1"/>
  <c r="D171" i="3"/>
  <c r="D151" i="3" s="1"/>
  <c r="D131" i="3" s="1"/>
  <c r="D111" i="3" s="1"/>
  <c r="C171" i="3"/>
  <c r="C151" i="3" s="1"/>
  <c r="C131" i="3" s="1"/>
  <c r="C111" i="3" s="1"/>
  <c r="C60" i="3" s="1"/>
  <c r="X170" i="3"/>
  <c r="W170" i="3"/>
  <c r="V170" i="3"/>
  <c r="U170" i="3"/>
  <c r="T170" i="3"/>
  <c r="S170" i="3"/>
  <c r="R170" i="3"/>
  <c r="Q170" i="3"/>
  <c r="P170" i="3"/>
  <c r="P150" i="3" s="1"/>
  <c r="P130" i="3" s="1"/>
  <c r="P59" i="3" s="1"/>
  <c r="O170" i="3"/>
  <c r="N170" i="3"/>
  <c r="M170" i="3"/>
  <c r="L170" i="3"/>
  <c r="K170" i="3"/>
  <c r="J170" i="3"/>
  <c r="J150" i="3" s="1"/>
  <c r="J130" i="3" s="1"/>
  <c r="I170" i="3"/>
  <c r="I150" i="3" s="1"/>
  <c r="I130" i="3" s="1"/>
  <c r="I110" i="3" s="1"/>
  <c r="I59" i="3" s="1"/>
  <c r="H170" i="3"/>
  <c r="H150" i="3" s="1"/>
  <c r="H130" i="3" s="1"/>
  <c r="H110" i="3" s="1"/>
  <c r="H59" i="3" s="1"/>
  <c r="G170" i="3"/>
  <c r="F170" i="3"/>
  <c r="E170" i="3"/>
  <c r="E150" i="3" s="1"/>
  <c r="E130" i="3" s="1"/>
  <c r="E110" i="3" s="1"/>
  <c r="E59" i="3" s="1"/>
  <c r="D170" i="3"/>
  <c r="D150" i="3" s="1"/>
  <c r="D130" i="3" s="1"/>
  <c r="D110" i="3" s="1"/>
  <c r="D59" i="3" s="1"/>
  <c r="C170" i="3"/>
  <c r="X169" i="3"/>
  <c r="W169" i="3"/>
  <c r="V169" i="3"/>
  <c r="U169" i="3"/>
  <c r="T169" i="3"/>
  <c r="S169" i="3"/>
  <c r="R169" i="3"/>
  <c r="Q169" i="3"/>
  <c r="P169" i="3"/>
  <c r="O169" i="3"/>
  <c r="O149" i="3" s="1"/>
  <c r="O129" i="3" s="1"/>
  <c r="O58" i="3" s="1"/>
  <c r="N169" i="3"/>
  <c r="M169" i="3"/>
  <c r="L169" i="3"/>
  <c r="K169" i="3"/>
  <c r="J169" i="3"/>
  <c r="J149" i="3" s="1"/>
  <c r="J129" i="3" s="1"/>
  <c r="J58" i="3" s="1"/>
  <c r="I169" i="3"/>
  <c r="I149" i="3" s="1"/>
  <c r="I129" i="3" s="1"/>
  <c r="I109" i="3" s="1"/>
  <c r="H169" i="3"/>
  <c r="H149" i="3" s="1"/>
  <c r="H129" i="3" s="1"/>
  <c r="H109" i="3" s="1"/>
  <c r="G169" i="3"/>
  <c r="G149" i="3" s="1"/>
  <c r="G129" i="3" s="1"/>
  <c r="G109" i="3" s="1"/>
  <c r="G58" i="3" s="1"/>
  <c r="F169" i="3"/>
  <c r="F149" i="3" s="1"/>
  <c r="F129" i="3" s="1"/>
  <c r="F109" i="3" s="1"/>
  <c r="F58" i="3" s="1"/>
  <c r="E169" i="3"/>
  <c r="D169" i="3"/>
  <c r="D149" i="3" s="1"/>
  <c r="D129" i="3" s="1"/>
  <c r="D109" i="3" s="1"/>
  <c r="C169" i="3"/>
  <c r="C149" i="3" s="1"/>
  <c r="C129" i="3" s="1"/>
  <c r="C109" i="3" s="1"/>
  <c r="C58" i="3" s="1"/>
  <c r="X168" i="3"/>
  <c r="W168" i="3"/>
  <c r="V168" i="3"/>
  <c r="U168" i="3"/>
  <c r="T168" i="3"/>
  <c r="S168" i="3"/>
  <c r="R168" i="3"/>
  <c r="Q168" i="3"/>
  <c r="P168" i="3"/>
  <c r="P148" i="3" s="1"/>
  <c r="P128" i="3" s="1"/>
  <c r="P57" i="3" s="1"/>
  <c r="O168" i="3"/>
  <c r="N168" i="3"/>
  <c r="M168" i="3"/>
  <c r="L168" i="3"/>
  <c r="K168" i="3"/>
  <c r="J168" i="3"/>
  <c r="I168" i="3"/>
  <c r="I148" i="3" s="1"/>
  <c r="I128" i="3" s="1"/>
  <c r="I108" i="3" s="1"/>
  <c r="I57" i="3" s="1"/>
  <c r="H168" i="3"/>
  <c r="H148" i="3" s="1"/>
  <c r="H128" i="3" s="1"/>
  <c r="H108" i="3" s="1"/>
  <c r="H57" i="3" s="1"/>
  <c r="G168" i="3"/>
  <c r="F168" i="3"/>
  <c r="F148" i="3" s="1"/>
  <c r="F128" i="3" s="1"/>
  <c r="F108" i="3" s="1"/>
  <c r="F57" i="3" s="1"/>
  <c r="E168" i="3"/>
  <c r="E148" i="3" s="1"/>
  <c r="E128" i="3" s="1"/>
  <c r="E108" i="3" s="1"/>
  <c r="E57" i="3" s="1"/>
  <c r="D168" i="3"/>
  <c r="D148" i="3" s="1"/>
  <c r="D128" i="3" s="1"/>
  <c r="D108" i="3" s="1"/>
  <c r="D57" i="3" s="1"/>
  <c r="C168" i="3"/>
  <c r="C148" i="3" s="1"/>
  <c r="C128" i="3" s="1"/>
  <c r="C108" i="3" s="1"/>
  <c r="X167" i="3"/>
  <c r="W167" i="3"/>
  <c r="V167" i="3"/>
  <c r="U167" i="3"/>
  <c r="T167" i="3"/>
  <c r="S167" i="3"/>
  <c r="R167" i="3"/>
  <c r="Q167" i="3"/>
  <c r="P167" i="3"/>
  <c r="P147" i="3" s="1"/>
  <c r="P127" i="3" s="1"/>
  <c r="O167" i="3"/>
  <c r="O147" i="3" s="1"/>
  <c r="O127" i="3" s="1"/>
  <c r="O56" i="3" s="1"/>
  <c r="N167" i="3"/>
  <c r="M167" i="3"/>
  <c r="L167" i="3"/>
  <c r="K167" i="3"/>
  <c r="J167" i="3"/>
  <c r="J147" i="3" s="1"/>
  <c r="J127" i="3" s="1"/>
  <c r="J56" i="3" s="1"/>
  <c r="I167" i="3"/>
  <c r="H167" i="3"/>
  <c r="H147" i="3" s="1"/>
  <c r="H127" i="3" s="1"/>
  <c r="H107" i="3" s="1"/>
  <c r="G167" i="3"/>
  <c r="G147" i="3" s="1"/>
  <c r="G127" i="3" s="1"/>
  <c r="G107" i="3" s="1"/>
  <c r="G56" i="3" s="1"/>
  <c r="F167" i="3"/>
  <c r="F147" i="3" s="1"/>
  <c r="F127" i="3" s="1"/>
  <c r="F107" i="3" s="1"/>
  <c r="F56" i="3" s="1"/>
  <c r="E167" i="3"/>
  <c r="D167" i="3"/>
  <c r="C167" i="3"/>
  <c r="C147" i="3" s="1"/>
  <c r="C127" i="3" s="1"/>
  <c r="C107" i="3" s="1"/>
  <c r="C56" i="3" s="1"/>
  <c r="X166" i="3"/>
  <c r="W166" i="3"/>
  <c r="V166" i="3"/>
  <c r="U166" i="3"/>
  <c r="T166" i="3"/>
  <c r="S166" i="3"/>
  <c r="R166" i="3"/>
  <c r="Q166" i="3"/>
  <c r="P166" i="3"/>
  <c r="P146" i="3" s="1"/>
  <c r="P126" i="3" s="1"/>
  <c r="P55" i="3" s="1"/>
  <c r="O166" i="3"/>
  <c r="N166" i="3"/>
  <c r="M166" i="3"/>
  <c r="L166" i="3"/>
  <c r="K166" i="3"/>
  <c r="J166" i="3"/>
  <c r="I166" i="3"/>
  <c r="I146" i="3" s="1"/>
  <c r="I126" i="3" s="1"/>
  <c r="I106" i="3" s="1"/>
  <c r="I55" i="3" s="1"/>
  <c r="H166" i="3"/>
  <c r="H146" i="3" s="1"/>
  <c r="H126" i="3" s="1"/>
  <c r="H106" i="3" s="1"/>
  <c r="H55" i="3" s="1"/>
  <c r="G166" i="3"/>
  <c r="G146" i="3" s="1"/>
  <c r="G126" i="3" s="1"/>
  <c r="G106" i="3" s="1"/>
  <c r="F166" i="3"/>
  <c r="F146" i="3" s="1"/>
  <c r="F126" i="3" s="1"/>
  <c r="F106" i="3" s="1"/>
  <c r="E166" i="3"/>
  <c r="E146" i="3" s="1"/>
  <c r="E126" i="3" s="1"/>
  <c r="E106" i="3" s="1"/>
  <c r="E55" i="3" s="1"/>
  <c r="D166" i="3"/>
  <c r="D146" i="3" s="1"/>
  <c r="D126" i="3" s="1"/>
  <c r="D106" i="3" s="1"/>
  <c r="D55" i="3" s="1"/>
  <c r="C166" i="3"/>
  <c r="X165" i="3"/>
  <c r="W165" i="3"/>
  <c r="V165" i="3"/>
  <c r="U165" i="3"/>
  <c r="T165" i="3"/>
  <c r="S165" i="3"/>
  <c r="R165" i="3"/>
  <c r="Q165" i="3"/>
  <c r="P165" i="3"/>
  <c r="P145" i="3" s="1"/>
  <c r="P125" i="3" s="1"/>
  <c r="O165" i="3"/>
  <c r="O145" i="3" s="1"/>
  <c r="O125" i="3" s="1"/>
  <c r="O54" i="3" s="1"/>
  <c r="N165" i="3"/>
  <c r="M165" i="3"/>
  <c r="L165" i="3"/>
  <c r="K165" i="3"/>
  <c r="J165" i="3"/>
  <c r="J145" i="3" s="1"/>
  <c r="J125" i="3" s="1"/>
  <c r="J54" i="3" s="1"/>
  <c r="I165" i="3"/>
  <c r="H165" i="3"/>
  <c r="H145" i="3" s="1"/>
  <c r="H125" i="3" s="1"/>
  <c r="H105" i="3" s="1"/>
  <c r="H54" i="3" s="1"/>
  <c r="G165" i="3"/>
  <c r="G145" i="3" s="1"/>
  <c r="G125" i="3" s="1"/>
  <c r="G105" i="3" s="1"/>
  <c r="G54" i="3" s="1"/>
  <c r="F165" i="3"/>
  <c r="F145" i="3" s="1"/>
  <c r="F125" i="3" s="1"/>
  <c r="F105" i="3" s="1"/>
  <c r="F54" i="3" s="1"/>
  <c r="E165" i="3"/>
  <c r="D165" i="3"/>
  <c r="C165" i="3"/>
  <c r="C145" i="3" s="1"/>
  <c r="C125" i="3" s="1"/>
  <c r="C105" i="3" s="1"/>
  <c r="C54" i="3" s="1"/>
  <c r="X164" i="3"/>
  <c r="W164" i="3"/>
  <c r="V164" i="3"/>
  <c r="U164" i="3"/>
  <c r="T164" i="3"/>
  <c r="S164" i="3"/>
  <c r="R164" i="3"/>
  <c r="Q164" i="3"/>
  <c r="P164" i="3"/>
  <c r="P144" i="3" s="1"/>
  <c r="P124" i="3" s="1"/>
  <c r="P53" i="3" s="1"/>
  <c r="O164" i="3"/>
  <c r="O144" i="3" s="1"/>
  <c r="O124" i="3" s="1"/>
  <c r="N164" i="3"/>
  <c r="M164" i="3"/>
  <c r="L164" i="3"/>
  <c r="K164" i="3"/>
  <c r="J164" i="3"/>
  <c r="J144" i="3" s="1"/>
  <c r="J124" i="3" s="1"/>
  <c r="I164" i="3"/>
  <c r="I144" i="3" s="1"/>
  <c r="I124" i="3" s="1"/>
  <c r="I104" i="3" s="1"/>
  <c r="I53" i="3" s="1"/>
  <c r="H164" i="3"/>
  <c r="H144" i="3" s="1"/>
  <c r="H124" i="3" s="1"/>
  <c r="H104" i="3" s="1"/>
  <c r="H53" i="3" s="1"/>
  <c r="G164" i="3"/>
  <c r="F164" i="3"/>
  <c r="F144" i="3" s="1"/>
  <c r="F124" i="3" s="1"/>
  <c r="F104" i="3" s="1"/>
  <c r="E164" i="3"/>
  <c r="E144" i="3" s="1"/>
  <c r="E124" i="3" s="1"/>
  <c r="E104" i="3" s="1"/>
  <c r="E53" i="3" s="1"/>
  <c r="D164" i="3"/>
  <c r="D144" i="3" s="1"/>
  <c r="D124" i="3" s="1"/>
  <c r="D104" i="3" s="1"/>
  <c r="D53" i="3" s="1"/>
  <c r="C164" i="3"/>
  <c r="X163" i="3"/>
  <c r="W163" i="3"/>
  <c r="V163" i="3"/>
  <c r="U163" i="3"/>
  <c r="T163" i="3"/>
  <c r="S163" i="3"/>
  <c r="R163" i="3"/>
  <c r="Q163" i="3"/>
  <c r="P163" i="3"/>
  <c r="O163" i="3"/>
  <c r="O143" i="3" s="1"/>
  <c r="O123" i="3" s="1"/>
  <c r="O52" i="3" s="1"/>
  <c r="N163" i="3"/>
  <c r="M163" i="3"/>
  <c r="L163" i="3"/>
  <c r="K163" i="3"/>
  <c r="J163" i="3"/>
  <c r="J143" i="3" s="1"/>
  <c r="J123" i="3" s="1"/>
  <c r="J52" i="3" s="1"/>
  <c r="I163" i="3"/>
  <c r="H163" i="3"/>
  <c r="G163" i="3"/>
  <c r="G143" i="3" s="1"/>
  <c r="G123" i="3" s="1"/>
  <c r="G103" i="3" s="1"/>
  <c r="G52" i="3" s="1"/>
  <c r="F163" i="3"/>
  <c r="F143" i="3" s="1"/>
  <c r="F123" i="3" s="1"/>
  <c r="F103" i="3" s="1"/>
  <c r="F52" i="3" s="1"/>
  <c r="E163" i="3"/>
  <c r="E143" i="3" s="1"/>
  <c r="E123" i="3" s="1"/>
  <c r="E103" i="3" s="1"/>
  <c r="D163" i="3"/>
  <c r="D143" i="3" s="1"/>
  <c r="D123" i="3" s="1"/>
  <c r="D103" i="3" s="1"/>
  <c r="C163" i="3"/>
  <c r="C143" i="3" s="1"/>
  <c r="C123" i="3" s="1"/>
  <c r="C103" i="3" s="1"/>
  <c r="C52" i="3" s="1"/>
  <c r="X162" i="3"/>
  <c r="W162" i="3"/>
  <c r="V162" i="3"/>
  <c r="U162" i="3"/>
  <c r="T162" i="3"/>
  <c r="S162" i="3"/>
  <c r="R162" i="3"/>
  <c r="Q162" i="3"/>
  <c r="P162" i="3"/>
  <c r="P142" i="3" s="1"/>
  <c r="P122" i="3" s="1"/>
  <c r="P51" i="3" s="1"/>
  <c r="O162" i="3"/>
  <c r="N162" i="3"/>
  <c r="M162" i="3"/>
  <c r="L162" i="3"/>
  <c r="K162" i="3"/>
  <c r="J162" i="3"/>
  <c r="J142" i="3" s="1"/>
  <c r="J122" i="3" s="1"/>
  <c r="I162" i="3"/>
  <c r="I142" i="3" s="1"/>
  <c r="I122" i="3" s="1"/>
  <c r="I102" i="3" s="1"/>
  <c r="I51" i="3" s="1"/>
  <c r="H162" i="3"/>
  <c r="H142" i="3" s="1"/>
  <c r="H122" i="3" s="1"/>
  <c r="H102" i="3" s="1"/>
  <c r="H51" i="3" s="1"/>
  <c r="G162" i="3"/>
  <c r="G142" i="3" s="1"/>
  <c r="G122" i="3" s="1"/>
  <c r="G102" i="3" s="1"/>
  <c r="G51" i="3" s="1"/>
  <c r="F162" i="3"/>
  <c r="F142" i="3" s="1"/>
  <c r="F122" i="3" s="1"/>
  <c r="F102" i="3" s="1"/>
  <c r="E162" i="3"/>
  <c r="E142" i="3" s="1"/>
  <c r="E122" i="3" s="1"/>
  <c r="E102" i="3" s="1"/>
  <c r="E51" i="3" s="1"/>
  <c r="D162" i="3"/>
  <c r="D142" i="3" s="1"/>
  <c r="D122" i="3" s="1"/>
  <c r="D102" i="3" s="1"/>
  <c r="D51" i="3" s="1"/>
  <c r="C162" i="3"/>
  <c r="X161" i="3"/>
  <c r="W161" i="3"/>
  <c r="V161" i="3"/>
  <c r="U161" i="3"/>
  <c r="T161" i="3"/>
  <c r="S161" i="3"/>
  <c r="R161" i="3"/>
  <c r="Q161" i="3"/>
  <c r="P161" i="3"/>
  <c r="O161" i="3"/>
  <c r="O141" i="3" s="1"/>
  <c r="O121" i="3" s="1"/>
  <c r="O50" i="3" s="1"/>
  <c r="N161" i="3"/>
  <c r="M161" i="3"/>
  <c r="L161" i="3"/>
  <c r="K161" i="3"/>
  <c r="J161" i="3"/>
  <c r="J141" i="3" s="1"/>
  <c r="J121" i="3" s="1"/>
  <c r="J50" i="3" s="1"/>
  <c r="I161" i="3"/>
  <c r="I141" i="3" s="1"/>
  <c r="I121" i="3" s="1"/>
  <c r="I101" i="3" s="1"/>
  <c r="H161" i="3"/>
  <c r="H141" i="3" s="1"/>
  <c r="H121" i="3" s="1"/>
  <c r="H101" i="3" s="1"/>
  <c r="G161" i="3"/>
  <c r="G141" i="3" s="1"/>
  <c r="G121" i="3" s="1"/>
  <c r="G101" i="3" s="1"/>
  <c r="G50" i="3" s="1"/>
  <c r="F161" i="3"/>
  <c r="F141" i="3" s="1"/>
  <c r="F121" i="3" s="1"/>
  <c r="F101" i="3" s="1"/>
  <c r="F50" i="3" s="1"/>
  <c r="E161" i="3"/>
  <c r="D161" i="3"/>
  <c r="D141" i="3" s="1"/>
  <c r="D121" i="3" s="1"/>
  <c r="D101" i="3" s="1"/>
  <c r="C161" i="3"/>
  <c r="C141" i="3" s="1"/>
  <c r="C121" i="3" s="1"/>
  <c r="C101" i="3" s="1"/>
  <c r="C50" i="3" s="1"/>
  <c r="X160" i="3"/>
  <c r="W160" i="3"/>
  <c r="V160" i="3"/>
  <c r="U160" i="3"/>
  <c r="T160" i="3"/>
  <c r="S160" i="3"/>
  <c r="R160" i="3"/>
  <c r="Q160" i="3"/>
  <c r="P160" i="3"/>
  <c r="P140" i="3" s="1"/>
  <c r="P120" i="3" s="1"/>
  <c r="P49" i="3" s="1"/>
  <c r="O160" i="3"/>
  <c r="O140" i="3" s="1"/>
  <c r="O120" i="3" s="1"/>
  <c r="O49" i="3" s="1"/>
  <c r="N160" i="3"/>
  <c r="M160" i="3"/>
  <c r="L160" i="3"/>
  <c r="K160" i="3"/>
  <c r="J160" i="3"/>
  <c r="I160" i="3"/>
  <c r="I140" i="3" s="1"/>
  <c r="I120" i="3" s="1"/>
  <c r="I100" i="3" s="1"/>
  <c r="I49" i="3" s="1"/>
  <c r="H160" i="3"/>
  <c r="H140" i="3" s="1"/>
  <c r="H120" i="3" s="1"/>
  <c r="H100" i="3" s="1"/>
  <c r="H49" i="3" s="1"/>
  <c r="G160" i="3"/>
  <c r="F160" i="3"/>
  <c r="F140" i="3" s="1"/>
  <c r="F120" i="3" s="1"/>
  <c r="F100" i="3" s="1"/>
  <c r="F49" i="3" s="1"/>
  <c r="E160" i="3"/>
  <c r="E140" i="3" s="1"/>
  <c r="E120" i="3" s="1"/>
  <c r="E100" i="3" s="1"/>
  <c r="E49" i="3" s="1"/>
  <c r="D160" i="3"/>
  <c r="D140" i="3" s="1"/>
  <c r="D120" i="3" s="1"/>
  <c r="D100" i="3" s="1"/>
  <c r="D49" i="3" s="1"/>
  <c r="C160" i="3"/>
  <c r="C140" i="3" s="1"/>
  <c r="C120" i="3" s="1"/>
  <c r="C100" i="3" s="1"/>
  <c r="X159" i="3"/>
  <c r="W159" i="3"/>
  <c r="V159" i="3"/>
  <c r="U159" i="3"/>
  <c r="T159" i="3"/>
  <c r="S159" i="3"/>
  <c r="R159" i="3"/>
  <c r="Q159" i="3"/>
  <c r="P159" i="3"/>
  <c r="P139" i="3" s="1"/>
  <c r="P119" i="3" s="1"/>
  <c r="O159" i="3"/>
  <c r="O139" i="3" s="1"/>
  <c r="O119" i="3" s="1"/>
  <c r="O48" i="3" s="1"/>
  <c r="N159" i="3"/>
  <c r="M159" i="3"/>
  <c r="L159" i="3"/>
  <c r="K159" i="3"/>
  <c r="J159" i="3"/>
  <c r="J139" i="3" s="1"/>
  <c r="J119" i="3" s="1"/>
  <c r="J48" i="3" s="1"/>
  <c r="I159" i="3"/>
  <c r="H159" i="3"/>
  <c r="H139" i="3" s="1"/>
  <c r="H119" i="3" s="1"/>
  <c r="H99" i="3" s="1"/>
  <c r="G159" i="3"/>
  <c r="G139" i="3" s="1"/>
  <c r="G119" i="3" s="1"/>
  <c r="G99" i="3" s="1"/>
  <c r="G48" i="3" s="1"/>
  <c r="F159" i="3"/>
  <c r="F139" i="3" s="1"/>
  <c r="F119" i="3" s="1"/>
  <c r="F99" i="3" s="1"/>
  <c r="F48" i="3" s="1"/>
  <c r="E159" i="3"/>
  <c r="E139" i="3" s="1"/>
  <c r="E119" i="3" s="1"/>
  <c r="E99" i="3" s="1"/>
  <c r="E48" i="3" s="1"/>
  <c r="D159" i="3"/>
  <c r="C159" i="3"/>
  <c r="C139" i="3" s="1"/>
  <c r="C119" i="3" s="1"/>
  <c r="C99" i="3" s="1"/>
  <c r="C48" i="3" s="1"/>
  <c r="P158" i="3"/>
  <c r="P138" i="3" s="1"/>
  <c r="P118" i="3" s="1"/>
  <c r="X158" i="3"/>
  <c r="W158" i="3"/>
  <c r="V158" i="3"/>
  <c r="U158" i="3"/>
  <c r="T158" i="3"/>
  <c r="S158" i="3"/>
  <c r="R158" i="3"/>
  <c r="Q158" i="3"/>
  <c r="O158" i="3"/>
  <c r="O138" i="3" s="1"/>
  <c r="O118" i="3" s="1"/>
  <c r="N158" i="3"/>
  <c r="M158" i="3"/>
  <c r="L158" i="3"/>
  <c r="K158" i="3"/>
  <c r="J158" i="3"/>
  <c r="I158" i="3"/>
  <c r="I138" i="3" s="1"/>
  <c r="I118" i="3" s="1"/>
  <c r="I47" i="3" s="1"/>
  <c r="H158" i="3"/>
  <c r="H138" i="3" s="1"/>
  <c r="H118" i="3" s="1"/>
  <c r="H98" i="3" s="1"/>
  <c r="H47" i="3" s="1"/>
  <c r="G158" i="3"/>
  <c r="G138" i="3" s="1"/>
  <c r="G118" i="3" s="1"/>
  <c r="G98" i="3" s="1"/>
  <c r="F158" i="3"/>
  <c r="F138" i="3" s="1"/>
  <c r="F118" i="3" s="1"/>
  <c r="F98" i="3" s="1"/>
  <c r="F47" i="3" s="1"/>
  <c r="E158" i="3"/>
  <c r="E138" i="3" s="1"/>
  <c r="E118" i="3" s="1"/>
  <c r="E98" i="3" s="1"/>
  <c r="E47" i="3" s="1"/>
  <c r="D158" i="3"/>
  <c r="D138" i="3" s="1"/>
  <c r="D118" i="3" s="1"/>
  <c r="D98" i="3" s="1"/>
  <c r="D47" i="3" s="1"/>
  <c r="X156" i="3"/>
  <c r="X136" i="3" s="1"/>
  <c r="X65" i="3" s="1"/>
  <c r="W156" i="3"/>
  <c r="W136" i="3" s="1"/>
  <c r="W65" i="3" s="1"/>
  <c r="V156" i="3"/>
  <c r="V136" i="3" s="1"/>
  <c r="V65" i="3" s="1"/>
  <c r="U156" i="3"/>
  <c r="U136" i="3" s="1"/>
  <c r="U65" i="3" s="1"/>
  <c r="T156" i="3"/>
  <c r="T136" i="3" s="1"/>
  <c r="T65" i="3" s="1"/>
  <c r="S156" i="3"/>
  <c r="R156" i="3"/>
  <c r="R136" i="3" s="1"/>
  <c r="R65" i="3" s="1"/>
  <c r="Q156" i="3"/>
  <c r="Q136" i="3" s="1"/>
  <c r="Q65" i="3" s="1"/>
  <c r="O156" i="3"/>
  <c r="N156" i="3"/>
  <c r="N136" i="3" s="1"/>
  <c r="N65" i="3" s="1"/>
  <c r="M156" i="3"/>
  <c r="M136" i="3" s="1"/>
  <c r="M65" i="3" s="1"/>
  <c r="L156" i="3"/>
  <c r="L136" i="3" s="1"/>
  <c r="L65" i="3" s="1"/>
  <c r="K156" i="3"/>
  <c r="K136" i="3" s="1"/>
  <c r="K65" i="3" s="1"/>
  <c r="J156" i="3"/>
  <c r="J136" i="3" s="1"/>
  <c r="J65" i="3" s="1"/>
  <c r="G156" i="3"/>
  <c r="G136" i="3" s="1"/>
  <c r="G116" i="3" s="1"/>
  <c r="G65" i="3" s="1"/>
  <c r="F156" i="3"/>
  <c r="F136" i="3" s="1"/>
  <c r="F116" i="3" s="1"/>
  <c r="F65" i="3" s="1"/>
  <c r="X155" i="3"/>
  <c r="X135" i="3" s="1"/>
  <c r="X64" i="3" s="1"/>
  <c r="W155" i="3"/>
  <c r="W135" i="3" s="1"/>
  <c r="V155" i="3"/>
  <c r="V135" i="3" s="1"/>
  <c r="V64" i="3" s="1"/>
  <c r="U155" i="3"/>
  <c r="U135" i="3" s="1"/>
  <c r="U64" i="3" s="1"/>
  <c r="T155" i="3"/>
  <c r="T135" i="3" s="1"/>
  <c r="T64" i="3" s="1"/>
  <c r="S155" i="3"/>
  <c r="S135" i="3" s="1"/>
  <c r="S64" i="3" s="1"/>
  <c r="R155" i="3"/>
  <c r="R135" i="3" s="1"/>
  <c r="R64" i="3" s="1"/>
  <c r="Q155" i="3"/>
  <c r="Q135" i="3" s="1"/>
  <c r="Q64" i="3" s="1"/>
  <c r="N155" i="3"/>
  <c r="N135" i="3" s="1"/>
  <c r="N64" i="3" s="1"/>
  <c r="M155" i="3"/>
  <c r="L155" i="3"/>
  <c r="L135" i="3" s="1"/>
  <c r="L64" i="3" s="1"/>
  <c r="K155" i="3"/>
  <c r="K135" i="3" s="1"/>
  <c r="K64" i="3" s="1"/>
  <c r="I155" i="3"/>
  <c r="E155" i="3"/>
  <c r="E135" i="3" s="1"/>
  <c r="E115" i="3" s="1"/>
  <c r="E64" i="3" s="1"/>
  <c r="D155" i="3"/>
  <c r="D135" i="3" s="1"/>
  <c r="D115" i="3" s="1"/>
  <c r="D64" i="3" s="1"/>
  <c r="X154" i="3"/>
  <c r="X134" i="3" s="1"/>
  <c r="X63" i="3" s="1"/>
  <c r="W154" i="3"/>
  <c r="W134" i="3" s="1"/>
  <c r="W63" i="3" s="1"/>
  <c r="V154" i="3"/>
  <c r="V134" i="3" s="1"/>
  <c r="V63" i="3" s="1"/>
  <c r="U154" i="3"/>
  <c r="U134" i="3" s="1"/>
  <c r="U63" i="3" s="1"/>
  <c r="T154" i="3"/>
  <c r="T134" i="3" s="1"/>
  <c r="T63" i="3" s="1"/>
  <c r="S154" i="3"/>
  <c r="S134" i="3" s="1"/>
  <c r="S63" i="3" s="1"/>
  <c r="R154" i="3"/>
  <c r="R134" i="3" s="1"/>
  <c r="R63" i="3" s="1"/>
  <c r="Q154" i="3"/>
  <c r="Q134" i="3" s="1"/>
  <c r="Q63" i="3" s="1"/>
  <c r="O154" i="3"/>
  <c r="O134" i="3" s="1"/>
  <c r="O63" i="3" s="1"/>
  <c r="N154" i="3"/>
  <c r="N134" i="3" s="1"/>
  <c r="N63" i="3" s="1"/>
  <c r="M154" i="3"/>
  <c r="M134" i="3" s="1"/>
  <c r="L154" i="3"/>
  <c r="L134" i="3" s="1"/>
  <c r="L63" i="3" s="1"/>
  <c r="K154" i="3"/>
  <c r="K134" i="3" s="1"/>
  <c r="K63" i="3" s="1"/>
  <c r="C154" i="3"/>
  <c r="C134" i="3" s="1"/>
  <c r="C114" i="3" s="1"/>
  <c r="X153" i="3"/>
  <c r="X133" i="3" s="1"/>
  <c r="X62" i="3" s="1"/>
  <c r="W153" i="3"/>
  <c r="W133" i="3" s="1"/>
  <c r="W62" i="3" s="1"/>
  <c r="V153" i="3"/>
  <c r="V133" i="3" s="1"/>
  <c r="V62" i="3" s="1"/>
  <c r="U153" i="3"/>
  <c r="U133" i="3" s="1"/>
  <c r="U62" i="3" s="1"/>
  <c r="T153" i="3"/>
  <c r="T133" i="3" s="1"/>
  <c r="T62" i="3" s="1"/>
  <c r="S153" i="3"/>
  <c r="S133" i="3" s="1"/>
  <c r="R153" i="3"/>
  <c r="R133" i="3" s="1"/>
  <c r="R62" i="3" s="1"/>
  <c r="Q153" i="3"/>
  <c r="Q133" i="3" s="1"/>
  <c r="Q62" i="3" s="1"/>
  <c r="N153" i="3"/>
  <c r="N133" i="3" s="1"/>
  <c r="N62" i="3" s="1"/>
  <c r="M153" i="3"/>
  <c r="M133" i="3" s="1"/>
  <c r="M62" i="3" s="1"/>
  <c r="L153" i="3"/>
  <c r="L133" i="3" s="1"/>
  <c r="L62" i="3" s="1"/>
  <c r="K153" i="3"/>
  <c r="K133" i="3" s="1"/>
  <c r="K62" i="3" s="1"/>
  <c r="I153" i="3"/>
  <c r="I133" i="3" s="1"/>
  <c r="I113" i="3" s="1"/>
  <c r="I62" i="3" s="1"/>
  <c r="H153" i="3"/>
  <c r="H133" i="3" s="1"/>
  <c r="H113" i="3" s="1"/>
  <c r="H62" i="3" s="1"/>
  <c r="E153" i="3"/>
  <c r="E133" i="3" s="1"/>
  <c r="E113" i="3" s="1"/>
  <c r="E62" i="3" s="1"/>
  <c r="D153" i="3"/>
  <c r="D133" i="3" s="1"/>
  <c r="X152" i="3"/>
  <c r="X132" i="3" s="1"/>
  <c r="X61" i="3" s="1"/>
  <c r="W152" i="3"/>
  <c r="W132" i="3" s="1"/>
  <c r="W61" i="3" s="1"/>
  <c r="V152" i="3"/>
  <c r="V132" i="3" s="1"/>
  <c r="V61" i="3" s="1"/>
  <c r="U152" i="3"/>
  <c r="U132" i="3" s="1"/>
  <c r="T152" i="3"/>
  <c r="T132" i="3" s="1"/>
  <c r="T61" i="3" s="1"/>
  <c r="S152" i="3"/>
  <c r="S132" i="3" s="1"/>
  <c r="S61" i="3" s="1"/>
  <c r="R152" i="3"/>
  <c r="R132" i="3" s="1"/>
  <c r="R61" i="3" s="1"/>
  <c r="Q152" i="3"/>
  <c r="Q132" i="3" s="1"/>
  <c r="Q61" i="3" s="1"/>
  <c r="N152" i="3"/>
  <c r="N132" i="3" s="1"/>
  <c r="N61" i="3" s="1"/>
  <c r="M152" i="3"/>
  <c r="M132" i="3" s="1"/>
  <c r="M61" i="3" s="1"/>
  <c r="L152" i="3"/>
  <c r="L132" i="3" s="1"/>
  <c r="L61" i="3" s="1"/>
  <c r="K152" i="3"/>
  <c r="K132" i="3" s="1"/>
  <c r="K61" i="3" s="1"/>
  <c r="G152" i="3"/>
  <c r="G132" i="3" s="1"/>
  <c r="G112" i="3" s="1"/>
  <c r="G61" i="3" s="1"/>
  <c r="C152" i="3"/>
  <c r="C132" i="3" s="1"/>
  <c r="C112" i="3" s="1"/>
  <c r="C61" i="3" s="1"/>
  <c r="X151" i="3"/>
  <c r="X131" i="3" s="1"/>
  <c r="X60" i="3" s="1"/>
  <c r="W151" i="3"/>
  <c r="W131" i="3" s="1"/>
  <c r="W60" i="3" s="1"/>
  <c r="V151" i="3"/>
  <c r="V131" i="3" s="1"/>
  <c r="V60" i="3" s="1"/>
  <c r="U151" i="3"/>
  <c r="U131" i="3" s="1"/>
  <c r="U60" i="3" s="1"/>
  <c r="T151" i="3"/>
  <c r="T131" i="3" s="1"/>
  <c r="T60" i="3" s="1"/>
  <c r="S151" i="3"/>
  <c r="S131" i="3" s="1"/>
  <c r="S60" i="3" s="1"/>
  <c r="R151" i="3"/>
  <c r="R131" i="3" s="1"/>
  <c r="R60" i="3" s="1"/>
  <c r="Q151" i="3"/>
  <c r="Q131" i="3" s="1"/>
  <c r="Q60" i="3" s="1"/>
  <c r="N151" i="3"/>
  <c r="N131" i="3" s="1"/>
  <c r="N60" i="3" s="1"/>
  <c r="M151" i="3"/>
  <c r="M131" i="3" s="1"/>
  <c r="M60" i="3" s="1"/>
  <c r="L151" i="3"/>
  <c r="L131" i="3" s="1"/>
  <c r="L60" i="3" s="1"/>
  <c r="K151" i="3"/>
  <c r="K131" i="3" s="1"/>
  <c r="K60" i="3" s="1"/>
  <c r="I151" i="3"/>
  <c r="I131" i="3" s="1"/>
  <c r="I111" i="3" s="1"/>
  <c r="I60" i="3" s="1"/>
  <c r="H151" i="3"/>
  <c r="H131" i="3" s="1"/>
  <c r="H111" i="3" s="1"/>
  <c r="H60" i="3" s="1"/>
  <c r="X150" i="3"/>
  <c r="X130" i="3" s="1"/>
  <c r="X59" i="3" s="1"/>
  <c r="W150" i="3"/>
  <c r="W130" i="3" s="1"/>
  <c r="W59" i="3" s="1"/>
  <c r="V150" i="3"/>
  <c r="V130" i="3" s="1"/>
  <c r="V59" i="3" s="1"/>
  <c r="U150" i="3"/>
  <c r="U130" i="3" s="1"/>
  <c r="T150" i="3"/>
  <c r="T130" i="3" s="1"/>
  <c r="T59" i="3" s="1"/>
  <c r="S150" i="3"/>
  <c r="S130" i="3" s="1"/>
  <c r="S59" i="3" s="1"/>
  <c r="R150" i="3"/>
  <c r="R130" i="3" s="1"/>
  <c r="R59" i="3" s="1"/>
  <c r="Q150" i="3"/>
  <c r="Q130" i="3" s="1"/>
  <c r="Q59" i="3" s="1"/>
  <c r="O150" i="3"/>
  <c r="O130" i="3" s="1"/>
  <c r="O59" i="3" s="1"/>
  <c r="N150" i="3"/>
  <c r="N130" i="3" s="1"/>
  <c r="N59" i="3" s="1"/>
  <c r="M150" i="3"/>
  <c r="M130" i="3" s="1"/>
  <c r="M59" i="3" s="1"/>
  <c r="L150" i="3"/>
  <c r="L130" i="3" s="1"/>
  <c r="L59" i="3" s="1"/>
  <c r="K150" i="3"/>
  <c r="K130" i="3" s="1"/>
  <c r="K59" i="3" s="1"/>
  <c r="G150" i="3"/>
  <c r="G130" i="3" s="1"/>
  <c r="G110" i="3" s="1"/>
  <c r="G59" i="3" s="1"/>
  <c r="F150" i="3"/>
  <c r="F130" i="3" s="1"/>
  <c r="F110" i="3" s="1"/>
  <c r="F59" i="3" s="1"/>
  <c r="C150" i="3"/>
  <c r="C130" i="3" s="1"/>
  <c r="C110" i="3" s="1"/>
  <c r="X149" i="3"/>
  <c r="X129" i="3" s="1"/>
  <c r="X58" i="3" s="1"/>
  <c r="W149" i="3"/>
  <c r="W129" i="3" s="1"/>
  <c r="W58" i="3" s="1"/>
  <c r="V149" i="3"/>
  <c r="V129" i="3" s="1"/>
  <c r="V58" i="3" s="1"/>
  <c r="U149" i="3"/>
  <c r="U129" i="3" s="1"/>
  <c r="U58" i="3" s="1"/>
  <c r="T149" i="3"/>
  <c r="T129" i="3" s="1"/>
  <c r="T58" i="3" s="1"/>
  <c r="S149" i="3"/>
  <c r="S129" i="3" s="1"/>
  <c r="S58" i="3" s="1"/>
  <c r="R149" i="3"/>
  <c r="R129" i="3" s="1"/>
  <c r="R58" i="3" s="1"/>
  <c r="Q149" i="3"/>
  <c r="Q129" i="3" s="1"/>
  <c r="Q58" i="3" s="1"/>
  <c r="P149" i="3"/>
  <c r="P129" i="3" s="1"/>
  <c r="P58" i="3" s="1"/>
  <c r="N149" i="3"/>
  <c r="N129" i="3" s="1"/>
  <c r="N58" i="3" s="1"/>
  <c r="M149" i="3"/>
  <c r="M129" i="3" s="1"/>
  <c r="M58" i="3" s="1"/>
  <c r="L149" i="3"/>
  <c r="L129" i="3" s="1"/>
  <c r="L58" i="3" s="1"/>
  <c r="K149" i="3"/>
  <c r="K129" i="3" s="1"/>
  <c r="E149" i="3"/>
  <c r="E129" i="3" s="1"/>
  <c r="E109" i="3" s="1"/>
  <c r="E58" i="3" s="1"/>
  <c r="X148" i="3"/>
  <c r="X128" i="3" s="1"/>
  <c r="X57" i="3" s="1"/>
  <c r="W148" i="3"/>
  <c r="W128" i="3" s="1"/>
  <c r="W57" i="3" s="1"/>
  <c r="V148" i="3"/>
  <c r="V128" i="3" s="1"/>
  <c r="V57" i="3" s="1"/>
  <c r="U148" i="3"/>
  <c r="U128" i="3" s="1"/>
  <c r="U57" i="3" s="1"/>
  <c r="T148" i="3"/>
  <c r="T128" i="3" s="1"/>
  <c r="T57" i="3" s="1"/>
  <c r="S148" i="3"/>
  <c r="S128" i="3" s="1"/>
  <c r="S57" i="3" s="1"/>
  <c r="R148" i="3"/>
  <c r="R128" i="3" s="1"/>
  <c r="R57" i="3" s="1"/>
  <c r="Q148" i="3"/>
  <c r="Q128" i="3" s="1"/>
  <c r="Q57" i="3" s="1"/>
  <c r="O148" i="3"/>
  <c r="O128" i="3" s="1"/>
  <c r="O57" i="3" s="1"/>
  <c r="N148" i="3"/>
  <c r="N128" i="3" s="1"/>
  <c r="N57" i="3" s="1"/>
  <c r="M148" i="3"/>
  <c r="M128" i="3" s="1"/>
  <c r="M57" i="3" s="1"/>
  <c r="L148" i="3"/>
  <c r="L128" i="3" s="1"/>
  <c r="L57" i="3" s="1"/>
  <c r="K148" i="3"/>
  <c r="K128" i="3" s="1"/>
  <c r="K57" i="3" s="1"/>
  <c r="J148" i="3"/>
  <c r="J128" i="3" s="1"/>
  <c r="J57" i="3" s="1"/>
  <c r="G148" i="3"/>
  <c r="G128" i="3" s="1"/>
  <c r="G108" i="3" s="1"/>
  <c r="G57" i="3" s="1"/>
  <c r="X147" i="3"/>
  <c r="X127" i="3" s="1"/>
  <c r="X56" i="3" s="1"/>
  <c r="W147" i="3"/>
  <c r="W127" i="3" s="1"/>
  <c r="W56" i="3" s="1"/>
  <c r="V147" i="3"/>
  <c r="V127" i="3" s="1"/>
  <c r="V56" i="3" s="1"/>
  <c r="U147" i="3"/>
  <c r="U127" i="3" s="1"/>
  <c r="U56" i="3" s="1"/>
  <c r="T147" i="3"/>
  <c r="T127" i="3" s="1"/>
  <c r="T56" i="3" s="1"/>
  <c r="S147" i="3"/>
  <c r="S127" i="3" s="1"/>
  <c r="S56" i="3" s="1"/>
  <c r="R147" i="3"/>
  <c r="R127" i="3" s="1"/>
  <c r="R56" i="3" s="1"/>
  <c r="Q147" i="3"/>
  <c r="Q127" i="3" s="1"/>
  <c r="Q56" i="3" s="1"/>
  <c r="N147" i="3"/>
  <c r="N127" i="3" s="1"/>
  <c r="N56" i="3" s="1"/>
  <c r="M147" i="3"/>
  <c r="M127" i="3" s="1"/>
  <c r="M56" i="3" s="1"/>
  <c r="L147" i="3"/>
  <c r="L127" i="3" s="1"/>
  <c r="L56" i="3" s="1"/>
  <c r="K147" i="3"/>
  <c r="K127" i="3" s="1"/>
  <c r="K56" i="3" s="1"/>
  <c r="I147" i="3"/>
  <c r="I127" i="3" s="1"/>
  <c r="I107" i="3" s="1"/>
  <c r="I56" i="3" s="1"/>
  <c r="E147" i="3"/>
  <c r="E127" i="3" s="1"/>
  <c r="E107" i="3" s="1"/>
  <c r="E56" i="3" s="1"/>
  <c r="D147" i="3"/>
  <c r="D127" i="3" s="1"/>
  <c r="D107" i="3" s="1"/>
  <c r="X146" i="3"/>
  <c r="X126" i="3" s="1"/>
  <c r="X55" i="3" s="1"/>
  <c r="W146" i="3"/>
  <c r="W126" i="3" s="1"/>
  <c r="W55" i="3" s="1"/>
  <c r="V146" i="3"/>
  <c r="V126" i="3" s="1"/>
  <c r="V55" i="3" s="1"/>
  <c r="U146" i="3"/>
  <c r="U126" i="3" s="1"/>
  <c r="T146" i="3"/>
  <c r="T126" i="3" s="1"/>
  <c r="T55" i="3" s="1"/>
  <c r="S146" i="3"/>
  <c r="S126" i="3" s="1"/>
  <c r="S55" i="3" s="1"/>
  <c r="R146" i="3"/>
  <c r="R126" i="3" s="1"/>
  <c r="R55" i="3" s="1"/>
  <c r="Q146" i="3"/>
  <c r="Q126" i="3" s="1"/>
  <c r="Q55" i="3" s="1"/>
  <c r="O146" i="3"/>
  <c r="O126" i="3" s="1"/>
  <c r="O55" i="3" s="1"/>
  <c r="N146" i="3"/>
  <c r="N126" i="3" s="1"/>
  <c r="N55" i="3" s="1"/>
  <c r="M146" i="3"/>
  <c r="M126" i="3" s="1"/>
  <c r="M55" i="3" s="1"/>
  <c r="L146" i="3"/>
  <c r="L126" i="3" s="1"/>
  <c r="L55" i="3" s="1"/>
  <c r="K146" i="3"/>
  <c r="K126" i="3" s="1"/>
  <c r="K55" i="3" s="1"/>
  <c r="J146" i="3"/>
  <c r="J126" i="3" s="1"/>
  <c r="J55" i="3" s="1"/>
  <c r="C146" i="3"/>
  <c r="C126" i="3" s="1"/>
  <c r="C106" i="3" s="1"/>
  <c r="C55" i="3" s="1"/>
  <c r="X145" i="3"/>
  <c r="X125" i="3" s="1"/>
  <c r="X54" i="3" s="1"/>
  <c r="W145" i="3"/>
  <c r="W125" i="3" s="1"/>
  <c r="W54" i="3" s="1"/>
  <c r="V145" i="3"/>
  <c r="V125" i="3" s="1"/>
  <c r="V54" i="3" s="1"/>
  <c r="U145" i="3"/>
  <c r="U125" i="3" s="1"/>
  <c r="U54" i="3" s="1"/>
  <c r="T145" i="3"/>
  <c r="T125" i="3" s="1"/>
  <c r="T54" i="3" s="1"/>
  <c r="S145" i="3"/>
  <c r="S125" i="3" s="1"/>
  <c r="S54" i="3" s="1"/>
  <c r="R145" i="3"/>
  <c r="R125" i="3" s="1"/>
  <c r="R54" i="3" s="1"/>
  <c r="Q145" i="3"/>
  <c r="Q125" i="3" s="1"/>
  <c r="Q54" i="3" s="1"/>
  <c r="N145" i="3"/>
  <c r="N125" i="3" s="1"/>
  <c r="N54" i="3" s="1"/>
  <c r="M145" i="3"/>
  <c r="M125" i="3" s="1"/>
  <c r="M54" i="3" s="1"/>
  <c r="L145" i="3"/>
  <c r="L125" i="3" s="1"/>
  <c r="L54" i="3" s="1"/>
  <c r="K145" i="3"/>
  <c r="K125" i="3" s="1"/>
  <c r="K54" i="3" s="1"/>
  <c r="I145" i="3"/>
  <c r="I125" i="3" s="1"/>
  <c r="I105" i="3" s="1"/>
  <c r="I54" i="3" s="1"/>
  <c r="E145" i="3"/>
  <c r="E125" i="3" s="1"/>
  <c r="D145" i="3"/>
  <c r="D125" i="3" s="1"/>
  <c r="D105" i="3" s="1"/>
  <c r="D54" i="3" s="1"/>
  <c r="X144" i="3"/>
  <c r="X124" i="3" s="1"/>
  <c r="X53" i="3" s="1"/>
  <c r="W144" i="3"/>
  <c r="W124" i="3" s="1"/>
  <c r="W53" i="3" s="1"/>
  <c r="V144" i="3"/>
  <c r="V124" i="3" s="1"/>
  <c r="V53" i="3" s="1"/>
  <c r="U144" i="3"/>
  <c r="U124" i="3" s="1"/>
  <c r="U53" i="3" s="1"/>
  <c r="T144" i="3"/>
  <c r="T124" i="3" s="1"/>
  <c r="T53" i="3" s="1"/>
  <c r="S144" i="3"/>
  <c r="S124" i="3" s="1"/>
  <c r="S53" i="3" s="1"/>
  <c r="R144" i="3"/>
  <c r="R124" i="3" s="1"/>
  <c r="R53" i="3" s="1"/>
  <c r="Q144" i="3"/>
  <c r="Q124" i="3" s="1"/>
  <c r="Q53" i="3" s="1"/>
  <c r="N144" i="3"/>
  <c r="N124" i="3" s="1"/>
  <c r="N53" i="3" s="1"/>
  <c r="M144" i="3"/>
  <c r="M124" i="3" s="1"/>
  <c r="M53" i="3" s="1"/>
  <c r="L144" i="3"/>
  <c r="L124" i="3" s="1"/>
  <c r="L53" i="3" s="1"/>
  <c r="K144" i="3"/>
  <c r="K124" i="3" s="1"/>
  <c r="K53" i="3" s="1"/>
  <c r="G144" i="3"/>
  <c r="G124" i="3" s="1"/>
  <c r="G104" i="3" s="1"/>
  <c r="G53" i="3" s="1"/>
  <c r="C144" i="3"/>
  <c r="C124" i="3" s="1"/>
  <c r="C104" i="3" s="1"/>
  <c r="C53" i="3" s="1"/>
  <c r="X143" i="3"/>
  <c r="X123" i="3" s="1"/>
  <c r="X52" i="3" s="1"/>
  <c r="W143" i="3"/>
  <c r="W123" i="3" s="1"/>
  <c r="W52" i="3" s="1"/>
  <c r="V143" i="3"/>
  <c r="V123" i="3" s="1"/>
  <c r="V52" i="3" s="1"/>
  <c r="U143" i="3"/>
  <c r="T143" i="3"/>
  <c r="T123" i="3" s="1"/>
  <c r="T52" i="3" s="1"/>
  <c r="S143" i="3"/>
  <c r="S123" i="3" s="1"/>
  <c r="S52" i="3" s="1"/>
  <c r="R143" i="3"/>
  <c r="R123" i="3" s="1"/>
  <c r="R52" i="3" s="1"/>
  <c r="Q143" i="3"/>
  <c r="Q123" i="3" s="1"/>
  <c r="Q52" i="3" s="1"/>
  <c r="P143" i="3"/>
  <c r="P123" i="3" s="1"/>
  <c r="P52" i="3" s="1"/>
  <c r="N143" i="3"/>
  <c r="N123" i="3" s="1"/>
  <c r="N52" i="3" s="1"/>
  <c r="M143" i="3"/>
  <c r="M123" i="3" s="1"/>
  <c r="M52" i="3" s="1"/>
  <c r="L143" i="3"/>
  <c r="L123" i="3" s="1"/>
  <c r="L52" i="3" s="1"/>
  <c r="K143" i="3"/>
  <c r="K123" i="3" s="1"/>
  <c r="K52" i="3" s="1"/>
  <c r="I143" i="3"/>
  <c r="I123" i="3" s="1"/>
  <c r="I103" i="3" s="1"/>
  <c r="I52" i="3" s="1"/>
  <c r="H143" i="3"/>
  <c r="H123" i="3" s="1"/>
  <c r="H103" i="3" s="1"/>
  <c r="H52" i="3" s="1"/>
  <c r="X142" i="3"/>
  <c r="X122" i="3" s="1"/>
  <c r="X51" i="3" s="1"/>
  <c r="W142" i="3"/>
  <c r="W122" i="3" s="1"/>
  <c r="W51" i="3" s="1"/>
  <c r="V142" i="3"/>
  <c r="V122" i="3" s="1"/>
  <c r="V51" i="3" s="1"/>
  <c r="U142" i="3"/>
  <c r="U122" i="3" s="1"/>
  <c r="U51" i="3" s="1"/>
  <c r="T142" i="3"/>
  <c r="T122" i="3" s="1"/>
  <c r="T51" i="3" s="1"/>
  <c r="S142" i="3"/>
  <c r="S122" i="3" s="1"/>
  <c r="S51" i="3" s="1"/>
  <c r="R142" i="3"/>
  <c r="R122" i="3" s="1"/>
  <c r="R51" i="3" s="1"/>
  <c r="Q142" i="3"/>
  <c r="Q122" i="3" s="1"/>
  <c r="Q51" i="3" s="1"/>
  <c r="O142" i="3"/>
  <c r="O122" i="3" s="1"/>
  <c r="N142" i="3"/>
  <c r="N122" i="3" s="1"/>
  <c r="N51" i="3" s="1"/>
  <c r="M142" i="3"/>
  <c r="M122" i="3" s="1"/>
  <c r="M51" i="3" s="1"/>
  <c r="L142" i="3"/>
  <c r="L122" i="3" s="1"/>
  <c r="L51" i="3" s="1"/>
  <c r="K142" i="3"/>
  <c r="C142" i="3"/>
  <c r="C122" i="3" s="1"/>
  <c r="C102" i="3" s="1"/>
  <c r="C51" i="3" s="1"/>
  <c r="X141" i="3"/>
  <c r="X121" i="3" s="1"/>
  <c r="X50" i="3" s="1"/>
  <c r="W141" i="3"/>
  <c r="W121" i="3" s="1"/>
  <c r="W50" i="3" s="1"/>
  <c r="V141" i="3"/>
  <c r="V121" i="3" s="1"/>
  <c r="V50" i="3" s="1"/>
  <c r="U141" i="3"/>
  <c r="U121" i="3" s="1"/>
  <c r="U50" i="3" s="1"/>
  <c r="T141" i="3"/>
  <c r="T121" i="3" s="1"/>
  <c r="T50" i="3" s="1"/>
  <c r="S141" i="3"/>
  <c r="S121" i="3" s="1"/>
  <c r="S50" i="3" s="1"/>
  <c r="R141" i="3"/>
  <c r="R121" i="3" s="1"/>
  <c r="R50" i="3" s="1"/>
  <c r="Q141" i="3"/>
  <c r="Q121" i="3" s="1"/>
  <c r="Q50" i="3" s="1"/>
  <c r="P141" i="3"/>
  <c r="P121" i="3" s="1"/>
  <c r="P50" i="3" s="1"/>
  <c r="N141" i="3"/>
  <c r="N121" i="3" s="1"/>
  <c r="N50" i="3" s="1"/>
  <c r="M141" i="3"/>
  <c r="M121" i="3" s="1"/>
  <c r="M50" i="3" s="1"/>
  <c r="L141" i="3"/>
  <c r="L121" i="3" s="1"/>
  <c r="L50" i="3" s="1"/>
  <c r="K141" i="3"/>
  <c r="K121" i="3" s="1"/>
  <c r="K50" i="3" s="1"/>
  <c r="E141" i="3"/>
  <c r="E121" i="3" s="1"/>
  <c r="E101" i="3" s="1"/>
  <c r="E50" i="3" s="1"/>
  <c r="X140" i="3"/>
  <c r="X120" i="3" s="1"/>
  <c r="X49" i="3" s="1"/>
  <c r="W140" i="3"/>
  <c r="W120" i="3" s="1"/>
  <c r="W49" i="3" s="1"/>
  <c r="V140" i="3"/>
  <c r="V120" i="3" s="1"/>
  <c r="V49" i="3" s="1"/>
  <c r="U140" i="3"/>
  <c r="U120" i="3" s="1"/>
  <c r="U49" i="3" s="1"/>
  <c r="T140" i="3"/>
  <c r="T120" i="3" s="1"/>
  <c r="T49" i="3" s="1"/>
  <c r="S140" i="3"/>
  <c r="S120" i="3" s="1"/>
  <c r="S49" i="3" s="1"/>
  <c r="R140" i="3"/>
  <c r="R120" i="3" s="1"/>
  <c r="R49" i="3" s="1"/>
  <c r="Q140" i="3"/>
  <c r="Q120" i="3" s="1"/>
  <c r="Q49" i="3" s="1"/>
  <c r="N140" i="3"/>
  <c r="N120" i="3" s="1"/>
  <c r="N49" i="3" s="1"/>
  <c r="M140" i="3"/>
  <c r="M120" i="3" s="1"/>
  <c r="M49" i="3" s="1"/>
  <c r="L140" i="3"/>
  <c r="L120" i="3" s="1"/>
  <c r="L49" i="3" s="1"/>
  <c r="K140" i="3"/>
  <c r="K120" i="3" s="1"/>
  <c r="K49" i="3" s="1"/>
  <c r="J140" i="3"/>
  <c r="J120" i="3" s="1"/>
  <c r="J49" i="3" s="1"/>
  <c r="G140" i="3"/>
  <c r="G120" i="3" s="1"/>
  <c r="G100" i="3" s="1"/>
  <c r="G49" i="3" s="1"/>
  <c r="X139" i="3"/>
  <c r="X119" i="3" s="1"/>
  <c r="X48" i="3" s="1"/>
  <c r="W139" i="3"/>
  <c r="W119" i="3" s="1"/>
  <c r="W48" i="3" s="1"/>
  <c r="V139" i="3"/>
  <c r="V119" i="3" s="1"/>
  <c r="V48" i="3" s="1"/>
  <c r="U139" i="3"/>
  <c r="U119" i="3" s="1"/>
  <c r="U48" i="3" s="1"/>
  <c r="T139" i="3"/>
  <c r="T119" i="3" s="1"/>
  <c r="T48" i="3" s="1"/>
  <c r="S139" i="3"/>
  <c r="S119" i="3" s="1"/>
  <c r="S48" i="3" s="1"/>
  <c r="R139" i="3"/>
  <c r="R119" i="3" s="1"/>
  <c r="R48" i="3" s="1"/>
  <c r="Q139" i="3"/>
  <c r="Q119" i="3" s="1"/>
  <c r="Q48" i="3" s="1"/>
  <c r="N139" i="3"/>
  <c r="N119" i="3" s="1"/>
  <c r="N48" i="3" s="1"/>
  <c r="M139" i="3"/>
  <c r="M119" i="3" s="1"/>
  <c r="M48" i="3" s="1"/>
  <c r="L139" i="3"/>
  <c r="L119" i="3" s="1"/>
  <c r="L48" i="3" s="1"/>
  <c r="K139" i="3"/>
  <c r="K119" i="3" s="1"/>
  <c r="K48" i="3" s="1"/>
  <c r="I139" i="3"/>
  <c r="I119" i="3" s="1"/>
  <c r="I99" i="3" s="1"/>
  <c r="I48" i="3" s="1"/>
  <c r="D139" i="3"/>
  <c r="D119" i="3" s="1"/>
  <c r="D99" i="3" s="1"/>
  <c r="D48" i="3" s="1"/>
  <c r="J138" i="3"/>
  <c r="J118" i="3" s="1"/>
  <c r="C158" i="3"/>
  <c r="C138" i="3" s="1"/>
  <c r="C118" i="3" s="1"/>
  <c r="C98" i="3" s="1"/>
  <c r="C47" i="3" s="1"/>
  <c r="N138" i="3"/>
  <c r="N118" i="3" s="1"/>
  <c r="M138" i="3"/>
  <c r="M118" i="3" s="1"/>
  <c r="L138" i="3"/>
  <c r="L118" i="3" s="1"/>
  <c r="K138" i="3"/>
  <c r="K118" i="3" s="1"/>
  <c r="S136" i="3"/>
  <c r="S65" i="3" s="1"/>
  <c r="O136" i="3"/>
  <c r="O65" i="3" s="1"/>
  <c r="U123" i="3"/>
  <c r="U52" i="3" s="1"/>
  <c r="M135" i="3"/>
  <c r="M64" i="3" s="1"/>
  <c r="I135" i="3"/>
  <c r="I115" i="3" s="1"/>
  <c r="I64" i="3" s="1"/>
  <c r="K122" i="3"/>
  <c r="K51" i="3" s="1"/>
  <c r="D113" i="3"/>
  <c r="D62" i="3" s="1"/>
  <c r="E105" i="3"/>
  <c r="E54" i="3" s="1"/>
  <c r="C65" i="3"/>
  <c r="W64" i="3"/>
  <c r="P64" i="3"/>
  <c r="H64" i="3"/>
  <c r="M63" i="3"/>
  <c r="G63" i="3"/>
  <c r="F63" i="3"/>
  <c r="C63" i="3"/>
  <c r="S62" i="3"/>
  <c r="P62" i="3"/>
  <c r="U61" i="3"/>
  <c r="O61" i="3"/>
  <c r="J61" i="3"/>
  <c r="F61" i="3"/>
  <c r="P60" i="3"/>
  <c r="E60" i="3"/>
  <c r="D60" i="3"/>
  <c r="U59" i="3"/>
  <c r="J59" i="3"/>
  <c r="C59" i="3"/>
  <c r="K58" i="3"/>
  <c r="I58" i="3"/>
  <c r="H58" i="3"/>
  <c r="D58" i="3"/>
  <c r="C57" i="3"/>
  <c r="P56" i="3"/>
  <c r="H56" i="3"/>
  <c r="D56" i="3"/>
  <c r="U55" i="3"/>
  <c r="G55" i="3"/>
  <c r="F55" i="3"/>
  <c r="P54" i="3"/>
  <c r="O53" i="3"/>
  <c r="J53" i="3"/>
  <c r="F53" i="3"/>
  <c r="E52" i="3"/>
  <c r="D52" i="3"/>
  <c r="O51" i="3"/>
  <c r="J51" i="3"/>
  <c r="F51" i="3"/>
  <c r="I50" i="3"/>
  <c r="H50" i="3"/>
  <c r="D50" i="3"/>
  <c r="C49" i="3"/>
  <c r="P48" i="3"/>
  <c r="H48" i="3"/>
  <c r="G47" i="3"/>
  <c r="I23" i="3"/>
  <c r="H23" i="3"/>
  <c r="G23" i="3"/>
  <c r="F23" i="3"/>
  <c r="E23" i="3"/>
  <c r="I22" i="3"/>
  <c r="H22" i="3"/>
  <c r="G22" i="3"/>
  <c r="F22" i="3"/>
  <c r="E22" i="3"/>
  <c r="I21" i="3"/>
  <c r="H21" i="3"/>
  <c r="G21" i="3"/>
  <c r="F21" i="3"/>
  <c r="E21" i="3"/>
  <c r="I20" i="3"/>
  <c r="H20" i="3"/>
  <c r="G20" i="3"/>
  <c r="F20" i="3"/>
  <c r="E20" i="3"/>
  <c r="I19" i="3"/>
  <c r="H19" i="3"/>
  <c r="G19" i="3"/>
  <c r="F19" i="3"/>
  <c r="E19" i="3"/>
  <c r="I18" i="3"/>
  <c r="H18" i="3"/>
  <c r="G18" i="3"/>
  <c r="F18" i="3"/>
  <c r="E18" i="3"/>
  <c r="I17" i="3"/>
  <c r="H17" i="3"/>
  <c r="G17" i="3"/>
  <c r="F17" i="3"/>
  <c r="E17" i="3"/>
  <c r="I16" i="3"/>
  <c r="H16" i="3"/>
  <c r="G16" i="3"/>
  <c r="F16" i="3"/>
  <c r="E16" i="3"/>
  <c r="I15" i="3"/>
  <c r="H15" i="3"/>
  <c r="G15" i="3"/>
  <c r="F15" i="3"/>
  <c r="E15" i="3"/>
  <c r="I14" i="3"/>
  <c r="H14" i="3"/>
  <c r="G14" i="3"/>
  <c r="F14" i="3"/>
  <c r="E14" i="3"/>
  <c r="I13" i="3"/>
  <c r="H13" i="3"/>
  <c r="G13" i="3"/>
  <c r="F13" i="3"/>
  <c r="E13" i="3"/>
  <c r="I12" i="3"/>
  <c r="H12" i="3"/>
  <c r="G12" i="3"/>
  <c r="F12" i="3"/>
  <c r="E12" i="3"/>
  <c r="I11" i="3"/>
  <c r="H11" i="3"/>
  <c r="G11" i="3"/>
  <c r="F11" i="3"/>
  <c r="E11" i="3"/>
  <c r="I10" i="3"/>
  <c r="H10" i="3"/>
  <c r="G10" i="3"/>
  <c r="F10" i="3"/>
  <c r="E10" i="3"/>
  <c r="I9" i="3"/>
  <c r="H9" i="3"/>
  <c r="G9" i="3"/>
  <c r="F9" i="3"/>
  <c r="E9" i="3"/>
  <c r="S23" i="3"/>
  <c r="Q23" i="3"/>
  <c r="P23" i="3"/>
  <c r="O23" i="3"/>
  <c r="AY113" i="3" s="1"/>
  <c r="J23" i="3"/>
  <c r="K23" i="3" s="1"/>
  <c r="L23" i="3" s="1"/>
  <c r="M23" i="3" s="1"/>
  <c r="N23" i="3" s="1"/>
  <c r="S22" i="3"/>
  <c r="Q22" i="3"/>
  <c r="P22" i="3"/>
  <c r="O22" i="3"/>
  <c r="AY106" i="3" s="1"/>
  <c r="S21" i="3"/>
  <c r="Q21" i="3"/>
  <c r="P21" i="3"/>
  <c r="O21" i="3"/>
  <c r="AY99" i="3" s="1"/>
  <c r="J21" i="3"/>
  <c r="K21" i="3" s="1"/>
  <c r="L21" i="3" s="1"/>
  <c r="M21" i="3" s="1"/>
  <c r="N21" i="3" s="1"/>
  <c r="S20" i="3"/>
  <c r="Q20" i="3"/>
  <c r="P20" i="3"/>
  <c r="O20" i="3"/>
  <c r="AY92" i="3" s="1"/>
  <c r="J20" i="3"/>
  <c r="K20" i="3" s="1"/>
  <c r="L20" i="3" s="1"/>
  <c r="M20" i="3" s="1"/>
  <c r="N20" i="3" s="1"/>
  <c r="S19" i="3"/>
  <c r="Q19" i="3"/>
  <c r="P19" i="3"/>
  <c r="O19" i="3"/>
  <c r="AY85" i="3" s="1"/>
  <c r="J19" i="3"/>
  <c r="K19" i="3" s="1"/>
  <c r="L19" i="3" s="1"/>
  <c r="M19" i="3" s="1"/>
  <c r="N19" i="3" s="1"/>
  <c r="S18" i="3"/>
  <c r="Q18" i="3"/>
  <c r="P18" i="3"/>
  <c r="O18" i="3"/>
  <c r="AY78" i="3" s="1"/>
  <c r="J18" i="3"/>
  <c r="K18" i="3" s="1"/>
  <c r="L18" i="3" s="1"/>
  <c r="M18" i="3" s="1"/>
  <c r="N18" i="3" s="1"/>
  <c r="S17" i="3"/>
  <c r="Q17" i="3"/>
  <c r="P17" i="3"/>
  <c r="O17" i="3"/>
  <c r="AY71" i="3" s="1"/>
  <c r="J17" i="3"/>
  <c r="K17" i="3" s="1"/>
  <c r="L17" i="3" s="1"/>
  <c r="M17" i="3" s="1"/>
  <c r="N17" i="3" s="1"/>
  <c r="S16" i="3"/>
  <c r="Q16" i="3"/>
  <c r="P16" i="3"/>
  <c r="O16" i="3"/>
  <c r="AY64" i="3" s="1"/>
  <c r="J16" i="3"/>
  <c r="K16" i="3" s="1"/>
  <c r="L16" i="3" s="1"/>
  <c r="M16" i="3" s="1"/>
  <c r="N16" i="3" s="1"/>
  <c r="S15" i="3"/>
  <c r="Q15" i="3"/>
  <c r="P15" i="3"/>
  <c r="O15" i="3"/>
  <c r="AY57" i="3" s="1"/>
  <c r="S14" i="3"/>
  <c r="Q14" i="3"/>
  <c r="P14" i="3"/>
  <c r="O14" i="3"/>
  <c r="AY50" i="3" s="1"/>
  <c r="J14" i="3"/>
  <c r="K14" i="3" s="1"/>
  <c r="L14" i="3" s="1"/>
  <c r="M14" i="3" s="1"/>
  <c r="N14" i="3" s="1"/>
  <c r="S13" i="3"/>
  <c r="Q13" i="3"/>
  <c r="P13" i="3"/>
  <c r="O13" i="3"/>
  <c r="AY43" i="3" s="1"/>
  <c r="J13" i="3"/>
  <c r="K13" i="3" s="1"/>
  <c r="L13" i="3" s="1"/>
  <c r="M13" i="3" s="1"/>
  <c r="N13" i="3" s="1"/>
  <c r="S12" i="3"/>
  <c r="Q12" i="3"/>
  <c r="P12" i="3"/>
  <c r="O12" i="3"/>
  <c r="AY36" i="3" s="1"/>
  <c r="J12" i="3"/>
  <c r="K12" i="3" s="1"/>
  <c r="L12" i="3" s="1"/>
  <c r="M12" i="3" s="1"/>
  <c r="N12" i="3" s="1"/>
  <c r="S11" i="3"/>
  <c r="Q11" i="3"/>
  <c r="P11" i="3"/>
  <c r="O11" i="3"/>
  <c r="AY29" i="3" s="1"/>
  <c r="J11" i="3"/>
  <c r="K11" i="3" s="1"/>
  <c r="L11" i="3" s="1"/>
  <c r="M11" i="3" s="1"/>
  <c r="N11" i="3" s="1"/>
  <c r="S10" i="3"/>
  <c r="Q10" i="3"/>
  <c r="P10" i="3"/>
  <c r="O10" i="3"/>
  <c r="AY22" i="3" s="1"/>
  <c r="J10" i="3"/>
  <c r="K10" i="3" s="1"/>
  <c r="L10" i="3" s="1"/>
  <c r="M10" i="3" s="1"/>
  <c r="N10" i="3" s="1"/>
  <c r="S9" i="3"/>
  <c r="Q9" i="3"/>
  <c r="P9" i="3"/>
  <c r="O9" i="3"/>
  <c r="AY15" i="3" s="1"/>
  <c r="J9" i="3"/>
  <c r="K9" i="3" s="1"/>
  <c r="L9" i="3" s="1"/>
  <c r="M9" i="3" s="1"/>
  <c r="N9" i="3" s="1"/>
  <c r="Q8" i="3"/>
  <c r="P8" i="3"/>
  <c r="O8" i="3"/>
  <c r="I8" i="3"/>
  <c r="H8" i="3"/>
  <c r="G8" i="3"/>
  <c r="F8" i="3"/>
  <c r="E8" i="3"/>
  <c r="AX8" i="3" l="1"/>
  <c r="AY8" i="3" s="1"/>
  <c r="BH54" i="3"/>
  <c r="BF41" i="3" s="1"/>
  <c r="BG54" i="3"/>
  <c r="BF54" i="3"/>
  <c r="BH53" i="3"/>
  <c r="BF40" i="3" s="1"/>
  <c r="BG53" i="3"/>
  <c r="BF53" i="3"/>
  <c r="BH52" i="3"/>
  <c r="BF39" i="3" s="1"/>
  <c r="BG52" i="3"/>
  <c r="BF52" i="3"/>
  <c r="BH51" i="3"/>
  <c r="BF38" i="3" s="1"/>
  <c r="BG51" i="3"/>
  <c r="BF51" i="3"/>
  <c r="BH50" i="3"/>
  <c r="BF37" i="3" s="1"/>
  <c r="BG50" i="3"/>
  <c r="BF50" i="3"/>
  <c r="BH49" i="3"/>
  <c r="BF36" i="3" s="1"/>
  <c r="BG49" i="3"/>
  <c r="BF49" i="3"/>
  <c r="BH48" i="3"/>
  <c r="BF35" i="3" s="1"/>
  <c r="BG48" i="3"/>
  <c r="BF48" i="3"/>
  <c r="BH47" i="3"/>
  <c r="BF34" i="3" s="1"/>
  <c r="BG47" i="3"/>
  <c r="BF47" i="3"/>
  <c r="BG46" i="3"/>
  <c r="BF46" i="3"/>
  <c r="BH46" i="3"/>
  <c r="BF33" i="3" s="1"/>
  <c r="BH30" i="3"/>
  <c r="BD54" i="3"/>
  <c r="BE41" i="3" s="1"/>
  <c r="BC54" i="3"/>
  <c r="BB54" i="3"/>
  <c r="BD53" i="3"/>
  <c r="BE40" i="3" s="1"/>
  <c r="BC53" i="3"/>
  <c r="BB53" i="3"/>
  <c r="BD52" i="3"/>
  <c r="BE39" i="3" s="1"/>
  <c r="BC52" i="3"/>
  <c r="BB52" i="3"/>
  <c r="BD51" i="3"/>
  <c r="BE38" i="3" s="1"/>
  <c r="BC51" i="3"/>
  <c r="BB51" i="3"/>
  <c r="BD50" i="3"/>
  <c r="BE37" i="3" s="1"/>
  <c r="BC50" i="3"/>
  <c r="BB50" i="3"/>
  <c r="BD49" i="3"/>
  <c r="BE36" i="3" s="1"/>
  <c r="BC49" i="3"/>
  <c r="BB49" i="3"/>
  <c r="BD48" i="3"/>
  <c r="BE35" i="3" s="1"/>
  <c r="BC48" i="3"/>
  <c r="BB48" i="3"/>
  <c r="BD47" i="3"/>
  <c r="BE34" i="3" s="1"/>
  <c r="BC47" i="3"/>
  <c r="BB47" i="3"/>
  <c r="BC46" i="3"/>
  <c r="BB46" i="3"/>
  <c r="BD46" i="3"/>
  <c r="BE33" i="3" s="1"/>
  <c r="BC41" i="3"/>
  <c r="BG30" i="3"/>
  <c r="BF30" i="3"/>
  <c r="BH29" i="3"/>
  <c r="BC40" i="3" s="1"/>
  <c r="BG29" i="3"/>
  <c r="BF29" i="3"/>
  <c r="BH28" i="3"/>
  <c r="BC39" i="3" s="1"/>
  <c r="BG28" i="3"/>
  <c r="BF28" i="3"/>
  <c r="BH27" i="3"/>
  <c r="BC38" i="3" s="1"/>
  <c r="BG27" i="3"/>
  <c r="BF27" i="3"/>
  <c r="BH26" i="3"/>
  <c r="BC37" i="3" s="1"/>
  <c r="BG26" i="3"/>
  <c r="BF26" i="3"/>
  <c r="BH25" i="3"/>
  <c r="BC36" i="3" s="1"/>
  <c r="BG25" i="3"/>
  <c r="BF25" i="3"/>
  <c r="BH24" i="3"/>
  <c r="BC35" i="3" s="1"/>
  <c r="BG24" i="3"/>
  <c r="BF24" i="3"/>
  <c r="BH23" i="3"/>
  <c r="BC34" i="3" s="1"/>
  <c r="BG23" i="3"/>
  <c r="BF23" i="3"/>
  <c r="BH22" i="3"/>
  <c r="BC33" i="3" s="1"/>
  <c r="BG22" i="3"/>
  <c r="BF22" i="3"/>
  <c r="BD30" i="3"/>
  <c r="BB41" i="3" s="1"/>
  <c r="BC30" i="3"/>
  <c r="BB30" i="3"/>
  <c r="BD29" i="3"/>
  <c r="BB40" i="3" s="1"/>
  <c r="BC29" i="3"/>
  <c r="BB29" i="3"/>
  <c r="BD28" i="3"/>
  <c r="BB39" i="3" s="1"/>
  <c r="BC28" i="3"/>
  <c r="BB28" i="3"/>
  <c r="BD27" i="3"/>
  <c r="BB38" i="3" s="1"/>
  <c r="BC27" i="3"/>
  <c r="BB27" i="3"/>
  <c r="BD26" i="3"/>
  <c r="BB37" i="3" s="1"/>
  <c r="BC26" i="3"/>
  <c r="BB26" i="3"/>
  <c r="BD25" i="3"/>
  <c r="BB36" i="3" s="1"/>
  <c r="BC25" i="3"/>
  <c r="BB25" i="3"/>
  <c r="BD24" i="3"/>
  <c r="BB35" i="3" s="1"/>
  <c r="BC24" i="3"/>
  <c r="BB24" i="3"/>
  <c r="BD23" i="3"/>
  <c r="BB34" i="3" s="1"/>
  <c r="BC23" i="3"/>
  <c r="BB23" i="3"/>
  <c r="BD22" i="3"/>
  <c r="BB33" i="3" s="1"/>
  <c r="BC22" i="3"/>
  <c r="BB22" i="3"/>
  <c r="BF42" i="3" l="1"/>
  <c r="BC42" i="3"/>
  <c r="BJ23" i="3" l="1"/>
  <c r="I28" i="3"/>
  <c r="E29" i="3" l="1"/>
  <c r="E28" i="3"/>
  <c r="AT113" i="3" l="1"/>
  <c r="AT85" i="3"/>
  <c r="AS71" i="3"/>
  <c r="AT57" i="3"/>
  <c r="AS43" i="3"/>
  <c r="AT15" i="3"/>
  <c r="J15" i="3" s="1"/>
  <c r="K15" i="3" s="1"/>
  <c r="L15" i="3" s="1"/>
  <c r="M15" i="3" s="1"/>
  <c r="N15" i="3" s="1"/>
  <c r="AT8" i="3"/>
  <c r="J8" i="3" s="1"/>
  <c r="AS36" i="3" l="1"/>
  <c r="AT36" i="3"/>
  <c r="AS78" i="3"/>
  <c r="AT78" i="3"/>
  <c r="AS106" i="3"/>
  <c r="AT106" i="3"/>
  <c r="AS64" i="3"/>
  <c r="AT64" i="3"/>
  <c r="AS22" i="3"/>
  <c r="AT22" i="3"/>
  <c r="J22" i="3" s="1"/>
  <c r="K22" i="3" s="1"/>
  <c r="L22" i="3" s="1"/>
  <c r="M22" i="3" s="1"/>
  <c r="N22" i="3" s="1"/>
  <c r="AT43" i="3"/>
  <c r="AS92" i="3"/>
  <c r="AT92" i="3"/>
  <c r="AT29" i="3"/>
  <c r="AS50" i="3"/>
  <c r="AT50" i="3"/>
  <c r="AT71" i="3"/>
  <c r="AT99" i="3"/>
  <c r="AS99" i="3"/>
  <c r="AS15" i="3"/>
  <c r="AS8" i="3"/>
  <c r="S8" i="3" s="1"/>
  <c r="AS29" i="3"/>
  <c r="AS57" i="3"/>
  <c r="AS85" i="3"/>
  <c r="AS113" i="3"/>
  <c r="K28" i="3" l="1"/>
  <c r="X138" i="3"/>
  <c r="X118" i="3" s="1"/>
  <c r="W138" i="3"/>
  <c r="W118" i="3" s="1"/>
  <c r="V138" i="3"/>
  <c r="V118" i="3" s="1"/>
  <c r="U138" i="3"/>
  <c r="U118" i="3" s="1"/>
  <c r="T138" i="3"/>
  <c r="T118" i="3" s="1"/>
  <c r="S138" i="3"/>
  <c r="S118" i="3" s="1"/>
  <c r="R138" i="3"/>
  <c r="R118" i="3" s="1"/>
  <c r="Q138" i="3"/>
  <c r="Q118" i="3" s="1"/>
  <c r="W29" i="3" l="1"/>
  <c r="T26" i="3" l="1"/>
  <c r="P47" i="3" l="1"/>
  <c r="O47" i="3"/>
  <c r="J47" i="3"/>
  <c r="W8" i="3" l="1"/>
  <c r="BO23" i="3"/>
  <c r="BP23" i="3" s="1"/>
  <c r="W23" i="3"/>
  <c r="AX113" i="3"/>
  <c r="BO22" i="3"/>
  <c r="BP22" i="3" s="1"/>
  <c r="AX106" i="3"/>
  <c r="W22" i="3" s="1"/>
  <c r="BO21" i="3"/>
  <c r="BP21" i="3" s="1"/>
  <c r="AX99" i="3"/>
  <c r="W21" i="3" s="1"/>
  <c r="BO20" i="3"/>
  <c r="BP20" i="3" s="1"/>
  <c r="AX92" i="3"/>
  <c r="W20" i="3" s="1"/>
  <c r="BO19" i="3"/>
  <c r="BP19" i="3" s="1"/>
  <c r="AX85" i="3"/>
  <c r="W19" i="3" s="1"/>
  <c r="BO18" i="3"/>
  <c r="BP18" i="3" s="1"/>
  <c r="AX78" i="3"/>
  <c r="W18" i="3" s="1"/>
  <c r="BO17" i="3"/>
  <c r="BP17" i="3" s="1"/>
  <c r="AX71" i="3"/>
  <c r="W17" i="3" s="1"/>
  <c r="BO16" i="3"/>
  <c r="BP16" i="3" s="1"/>
  <c r="AX64" i="3"/>
  <c r="W16" i="3" s="1"/>
  <c r="BO15" i="3"/>
  <c r="BP15" i="3" s="1"/>
  <c r="AX57" i="3"/>
  <c r="W15" i="3" s="1"/>
  <c r="BO14" i="3"/>
  <c r="BP14" i="3" s="1"/>
  <c r="AX50" i="3"/>
  <c r="W14" i="3" s="1"/>
  <c r="BO13" i="3"/>
  <c r="BP13" i="3" s="1"/>
  <c r="AX43" i="3"/>
  <c r="W13" i="3" s="1"/>
  <c r="BO12" i="3"/>
  <c r="BP12" i="3" s="1"/>
  <c r="AX36" i="3"/>
  <c r="W12" i="3" s="1"/>
  <c r="BO11" i="3"/>
  <c r="BP11" i="3" s="1"/>
  <c r="AX29" i="3"/>
  <c r="W11" i="3" s="1"/>
  <c r="BO10" i="3"/>
  <c r="BP10" i="3" s="1"/>
  <c r="AX22" i="3"/>
  <c r="W10" i="3" s="1"/>
  <c r="BO9" i="3"/>
  <c r="BP9" i="3" s="1"/>
  <c r="AX15" i="3"/>
  <c r="W9" i="3" s="1"/>
  <c r="BO8" i="3"/>
  <c r="BP8" i="3" s="1"/>
  <c r="X98" i="3"/>
  <c r="X47" i="3" s="1"/>
  <c r="U98" i="3"/>
  <c r="U47" i="3" s="1"/>
  <c r="T98" i="3"/>
  <c r="T47" i="3" s="1"/>
  <c r="Q98" i="3"/>
  <c r="Q47" i="3" s="1"/>
  <c r="N98" i="3"/>
  <c r="N47" i="3" s="1"/>
  <c r="K98" i="3"/>
  <c r="K47" i="3" s="1"/>
  <c r="W98" i="3"/>
  <c r="W47" i="3" s="1"/>
  <c r="V98" i="3"/>
  <c r="V47" i="3" s="1"/>
  <c r="S98" i="3"/>
  <c r="S47" i="3" s="1"/>
  <c r="R98" i="3"/>
  <c r="R47" i="3" s="1"/>
  <c r="M98" i="3"/>
  <c r="M47" i="3" s="1"/>
  <c r="L98" i="3"/>
  <c r="L47" i="3" s="1"/>
  <c r="W28" i="3"/>
  <c r="W27" i="3"/>
  <c r="W26" i="3"/>
  <c r="E24" i="3"/>
  <c r="BN23" i="3"/>
  <c r="BM23" i="3"/>
  <c r="BL23" i="3"/>
  <c r="BK23" i="3"/>
  <c r="BN22" i="3"/>
  <c r="BM22" i="3"/>
  <c r="BL22" i="3"/>
  <c r="BK22" i="3"/>
  <c r="BJ22" i="3"/>
  <c r="BN21" i="3"/>
  <c r="BM21" i="3"/>
  <c r="BL21" i="3"/>
  <c r="BK21" i="3"/>
  <c r="BJ21" i="3"/>
  <c r="BN20" i="3"/>
  <c r="BM20" i="3"/>
  <c r="BL20" i="3"/>
  <c r="BK20" i="3"/>
  <c r="BJ20" i="3"/>
  <c r="BN19" i="3"/>
  <c r="BM19" i="3"/>
  <c r="BL19" i="3"/>
  <c r="BK19" i="3"/>
  <c r="BJ19" i="3"/>
  <c r="BN18" i="3"/>
  <c r="BM18" i="3"/>
  <c r="BL18" i="3"/>
  <c r="BK18" i="3"/>
  <c r="BJ18" i="3"/>
  <c r="BN17" i="3"/>
  <c r="BM17" i="3"/>
  <c r="BL17" i="3"/>
  <c r="BK17" i="3"/>
  <c r="BJ17" i="3"/>
  <c r="BN16" i="3"/>
  <c r="BM16" i="3"/>
  <c r="BL16" i="3"/>
  <c r="BK16" i="3"/>
  <c r="BJ16" i="3"/>
  <c r="BN15" i="3"/>
  <c r="BM15" i="3"/>
  <c r="BL15" i="3"/>
  <c r="BK15" i="3"/>
  <c r="BJ15" i="3"/>
  <c r="BN14" i="3"/>
  <c r="BM14" i="3"/>
  <c r="BL14" i="3"/>
  <c r="BK14" i="3"/>
  <c r="BJ14" i="3"/>
  <c r="BN13" i="3"/>
  <c r="BM13" i="3"/>
  <c r="BL13" i="3"/>
  <c r="BK13" i="3"/>
  <c r="BJ13" i="3"/>
  <c r="BN12" i="3"/>
  <c r="BM12" i="3"/>
  <c r="BL12" i="3"/>
  <c r="BK12" i="3"/>
  <c r="BJ12" i="3"/>
  <c r="BN11" i="3"/>
  <c r="BM11" i="3"/>
  <c r="BL11" i="3"/>
  <c r="BK11" i="3"/>
  <c r="BJ11" i="3"/>
  <c r="BN10" i="3"/>
  <c r="BM10" i="3"/>
  <c r="BL10" i="3"/>
  <c r="BK10" i="3"/>
  <c r="BJ10" i="3"/>
  <c r="BN9" i="3"/>
  <c r="BM9" i="3"/>
  <c r="BL9" i="3"/>
  <c r="BK9" i="3"/>
  <c r="BJ9" i="3"/>
  <c r="BN8" i="3"/>
  <c r="BM8" i="3"/>
  <c r="BL8" i="3"/>
  <c r="BK8" i="3"/>
  <c r="BJ8" i="3"/>
  <c r="K8" i="3"/>
  <c r="L8" i="3" s="1"/>
  <c r="M8" i="3" s="1"/>
  <c r="N8" i="3" s="1"/>
  <c r="R30" i="3" l="1"/>
  <c r="W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Lang, M., ZGZw Paket, KS</author>
  </authors>
  <commentList>
    <comment ref="AC7" authorId="0" shapeId="0" xr:uid="{75BF9B44-97FD-4229-8855-C76EB613F939}">
      <text>
        <r>
          <rPr>
            <b/>
            <sz val="9"/>
            <color indexed="81"/>
            <rFont val="Segoe UI"/>
            <family val="2"/>
          </rPr>
          <t>Zufällige primäre Fertigkeit</t>
        </r>
      </text>
    </comment>
    <comment ref="AD7" authorId="0" shapeId="0" xr:uid="{6EE08C5C-E54C-43EB-B00B-F67F11091929}">
      <text>
        <r>
          <rPr>
            <b/>
            <sz val="9"/>
            <color indexed="81"/>
            <rFont val="Segoe UI"/>
            <family val="2"/>
          </rPr>
          <t>Ausgesuchte primäre Fertigkeit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E7" authorId="0" shapeId="0" xr:uid="{351E5308-DDC4-4023-A284-66349D0E0EC5}">
      <text>
        <r>
          <rPr>
            <b/>
            <sz val="9"/>
            <color indexed="81"/>
            <rFont val="Segoe UI"/>
            <family val="2"/>
          </rPr>
          <t>Ausgesuchte sekundäre Fertigkeit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<sst xmlns="http://schemas.openxmlformats.org/spreadsheetml/2006/main" count="14560" uniqueCount="1122">
  <si>
    <t>Black-Ork</t>
  </si>
  <si>
    <t>Chaos-Chosen</t>
  </si>
  <si>
    <t>Chaos Renegades</t>
  </si>
  <si>
    <t>Dunkelelfen</t>
  </si>
  <si>
    <t>Zwerge</t>
  </si>
  <si>
    <t>Elfen-Union</t>
  </si>
  <si>
    <t>Goblins</t>
  </si>
  <si>
    <t>Halblinge</t>
  </si>
  <si>
    <t>Menschen</t>
  </si>
  <si>
    <t>Imperial Nobility</t>
  </si>
  <si>
    <t>Echsenmenschen</t>
  </si>
  <si>
    <t>Nekromanten</t>
  </si>
  <si>
    <t>Nurgle</t>
  </si>
  <si>
    <t>Ogre</t>
  </si>
  <si>
    <t>Old World Alliance</t>
  </si>
  <si>
    <t>Orks</t>
  </si>
  <si>
    <t>Shambling-Undead</t>
  </si>
  <si>
    <t>Snotlinge</t>
  </si>
  <si>
    <t>Skaven</t>
  </si>
  <si>
    <t>Underworld Denizen</t>
  </si>
  <si>
    <t>Waldelfen</t>
  </si>
  <si>
    <t>Amazonen</t>
  </si>
  <si>
    <t>Chaoszwerge</t>
  </si>
  <si>
    <t>Hochelfen</t>
  </si>
  <si>
    <t>Norse</t>
  </si>
  <si>
    <t>Gruftkönige</t>
  </si>
  <si>
    <t>Vampire</t>
  </si>
  <si>
    <t>Dämonen des Khorne</t>
  </si>
  <si>
    <t>Slann</t>
  </si>
  <si>
    <t>Auswahl Rasse</t>
  </si>
  <si>
    <t>Sonderregel</t>
  </si>
  <si>
    <t>Liga</t>
  </si>
  <si>
    <t>Sanitäter</t>
  </si>
  <si>
    <t>Klasse</t>
  </si>
  <si>
    <t>ReRoll-Kosten</t>
  </si>
  <si>
    <t>Starplayer</t>
  </si>
  <si>
    <t>BE</t>
  </si>
  <si>
    <t>ST</t>
  </si>
  <si>
    <t>GE</t>
  </si>
  <si>
    <t>WG</t>
  </si>
  <si>
    <t>RW</t>
  </si>
  <si>
    <t>Fertigkeiten</t>
  </si>
  <si>
    <t>Kosten</t>
  </si>
  <si>
    <t>Rasse</t>
  </si>
  <si>
    <t>Position</t>
  </si>
  <si>
    <t>Primär</t>
  </si>
  <si>
    <t>Sekundär</t>
  </si>
  <si>
    <t>Rang</t>
  </si>
  <si>
    <t>Zeilenbeschriftungen</t>
  </si>
  <si>
    <t>Auswahl Spezialbälle</t>
  </si>
  <si>
    <t>Bestechung und Korruption</t>
  </si>
  <si>
    <t>Düsterland-Rauferei</t>
  </si>
  <si>
    <t>Ja</t>
  </si>
  <si>
    <t>Akhorne The Squirrel</t>
  </si>
  <si>
    <t>2+</t>
  </si>
  <si>
    <t>-</t>
  </si>
  <si>
    <t>6+</t>
  </si>
  <si>
    <t>Klauen, Unerschrocken, Ausweichen, Rasend, Aufspringen, Einzelgänger (4+), Keine Hände, Gewandt, Kleinwüchsig, Winzig</t>
  </si>
  <si>
    <t>---</t>
  </si>
  <si>
    <t>Akhorne darf den 1W6-Wurf für unerschrocken erneut werfen</t>
  </si>
  <si>
    <t>3+</t>
  </si>
  <si>
    <t>4+</t>
  </si>
  <si>
    <t>8+</t>
  </si>
  <si>
    <t>Ausweichen, Kleinwüchsig, Lebensmüde, Robust</t>
  </si>
  <si>
    <t>G</t>
  </si>
  <si>
    <t>APS</t>
  </si>
  <si>
    <t>Düsterland Rauferei</t>
  </si>
  <si>
    <t>Extra stacheliger Ball</t>
  </si>
  <si>
    <t>Helmut Wulf</t>
  </si>
  <si>
    <t>9+</t>
  </si>
  <si>
    <t>Einzelgänger (4+), Kettensäge, Profi, Standfest, Versteckte Waffe</t>
  </si>
  <si>
    <t>Einmal im Spiel darf Helmut einen Würfel aus einem Rüstungswurf erneut würfeln</t>
  </si>
  <si>
    <t>5+</t>
  </si>
  <si>
    <t>10+</t>
  </si>
  <si>
    <t>Greifer, Raufbold</t>
  </si>
  <si>
    <t>AS</t>
  </si>
  <si>
    <t>GP</t>
  </si>
  <si>
    <t>Crumbleberry</t>
  </si>
  <si>
    <t>Extra stacheliger Ball, Geschweißter Stahlball</t>
  </si>
  <si>
    <t>Grak</t>
  </si>
  <si>
    <t>Blöd, Einzelgänger (4+), Knochenbrecher (+1), Mitspieler schießen, Robust</t>
  </si>
  <si>
    <t>Grak und Crumbleberry müssen zusammen angeheuert werden und zählen als 2 Starplayer, Verlässt einer das Spiel ändert sich Einzelgänger in (2+)</t>
  </si>
  <si>
    <t>S</t>
  </si>
  <si>
    <t>AGP</t>
  </si>
  <si>
    <t>Du darfst 2 Foulen-Aktionen durchführen, eine davon muss der Black Gobbo machen.</t>
  </si>
  <si>
    <t>Extra stacheliger Ball, Juwelenbesetzter Ball</t>
  </si>
  <si>
    <t>Liga der Elfenkönigreiche</t>
  </si>
  <si>
    <t>Morg ´n´Thorg</t>
  </si>
  <si>
    <t>11+</t>
  </si>
  <si>
    <t>Blocken, Einzelgänger (4+), Knochenbrecher (+2), Mitspieler werfen, Robust</t>
  </si>
  <si>
    <t>Einmal im Spiel darf bei missglücktem Pass oder Mitspieler werfen der Würfel erneut geworfen werden</t>
  </si>
  <si>
    <t>Einzelgänger (4+), Ausweichen, Kleinwüchsig, Lebensmüde, Robust</t>
  </si>
  <si>
    <t>Extra stacheliger Ball, Ball der finsteren Pracht</t>
  </si>
  <si>
    <t>7+</t>
  </si>
  <si>
    <t>Ausweichen, Ballgefühl, Einzelgänger (4+), Kleinwüchsig, Lebensmüde</t>
  </si>
  <si>
    <t>Hörner</t>
  </si>
  <si>
    <t>AMS</t>
  </si>
  <si>
    <t>Alte-Welt-Klassiker</t>
  </si>
  <si>
    <t>Einmal im Spiel nach einem erfolgreichen Block +1 auf den Rüstungswurf. Darf nach den Wurf entschieden werden.</t>
  </si>
  <si>
    <t>MS</t>
  </si>
  <si>
    <t>AG</t>
  </si>
  <si>
    <t>Extra stacheliger Ball, Drachenei</t>
  </si>
  <si>
    <t>Einmal im Spiel darf Rumbelow nach erfolgreichem Block +1 zum Rüstungs- oder Verletzungswurf addieren (Darf nach dem Wurf entschieden werden)</t>
  </si>
  <si>
    <t>Deeproot Strongbranch</t>
  </si>
  <si>
    <t>Extra stacheliger Ball, Meistergefertigter Ball</t>
  </si>
  <si>
    <t>Aufspringen, Ausweichen, Blocken, Einzelgänger (4+), Unerschrocken</t>
  </si>
  <si>
    <t>Einmal im Spiel darf Klara nach erfolgreichem unerschrocken Wurf die erwürfelte Stärke verdoppeln</t>
  </si>
  <si>
    <t>Extra stacheliger Ball, Seelenstein Ball</t>
  </si>
  <si>
    <t>Lustria-Superliga</t>
  </si>
  <si>
    <t>Grombrindal, der weiße Zwerg</t>
  </si>
  <si>
    <t>Blocken, Einzelgänger (4+), Knochenbrecher, Robust, Standfest, Unerschrocken</t>
  </si>
  <si>
    <t>Einmal pro Spielzug erhält ein Mitspieler der in Grombrindals Bedrohungszone aktiviert Knochenbrecher (+1), Sprintsicher, Tackle durchbrechen od. Unerschrocken</t>
  </si>
  <si>
    <t>AM</t>
  </si>
  <si>
    <t>GS</t>
  </si>
  <si>
    <t>Griff Oberwald</t>
  </si>
  <si>
    <t>Extra stacheliger Ball, Bumm-Ball, Tücke-Ball, Snotling Ballanzug</t>
  </si>
  <si>
    <t>Sylvanisches Rampenlicht</t>
  </si>
  <si>
    <t>Nein</t>
  </si>
  <si>
    <t>Mighty Zug</t>
  </si>
  <si>
    <t>Blocken, Einzelgänger (4+), Knochenbrecher</t>
  </si>
  <si>
    <t>AMP</t>
  </si>
  <si>
    <t>Extra stacheliger Ball, Mittagsmahl Ball</t>
  </si>
  <si>
    <t>Auserwählte des Nurgle</t>
  </si>
  <si>
    <t>GM</t>
  </si>
  <si>
    <t>AP</t>
  </si>
  <si>
    <t>Bein einem verpatzen Mitspieler werfen verspringt der Mitspieler, landet aber sicher</t>
  </si>
  <si>
    <t>Abwehren, Ausweichen, Blocken, Einzelgänger (3+), Sprinten, Sprintsicher</t>
  </si>
  <si>
    <t>AGM</t>
  </si>
  <si>
    <t>PS</t>
  </si>
  <si>
    <t>Extra stacheliger Ball, Heiliges-Ei Ball</t>
  </si>
  <si>
    <t>Extra stacheliger Ball, Pumpkin Ball, Genähter Gehirn Ball</t>
  </si>
  <si>
    <t>Unterwelt-Herausforderung</t>
  </si>
  <si>
    <t>Extra stacheliger Ball, Gefrorener Ball</t>
  </si>
  <si>
    <t>Extra stacheliger Ball, Gieriger Nurgling Ball, Pestbeutel Ball</t>
  </si>
  <si>
    <t>Hackflem Skuttlespike</t>
  </si>
  <si>
    <t>Ausweichen, Einzelgänger (4+), Klammerschwanz, zusätzliche Arme, Zwei Köpfe</t>
  </si>
  <si>
    <t>Einmal im Spiel, falls ein Mitspieler mit dem Ball in Hackflems Bedrohungszone zu Boden geht darf er den Ball nehmen.</t>
  </si>
  <si>
    <t>Einzelgänger (4+)</t>
  </si>
  <si>
    <t>Glart Smashrip</t>
  </si>
  <si>
    <t>Einmal im Spiel darf Glart im Blitz die Fertigkeit Rasend einsetzen. Muss vorher angesagt werden</t>
  </si>
  <si>
    <t>Extra stacheliger Ball, Humpelnder Squig</t>
  </si>
  <si>
    <t>Abspiel</t>
  </si>
  <si>
    <t>Extra stacheliger Ball, Homunkulus</t>
  </si>
  <si>
    <t>Blocken</t>
  </si>
  <si>
    <t>Extra stacheliger Ball, Warpstein Rauchfass</t>
  </si>
  <si>
    <t>Manndeckung, Niederstechen</t>
  </si>
  <si>
    <t>Aufspringen, Ausweichen, Rasend</t>
  </si>
  <si>
    <t>Auserwählte des Khorne</t>
  </si>
  <si>
    <t>Extra stacheliger Ball, Gemeiner Geist Ball</t>
  </si>
  <si>
    <t>Halbling-Fingerhut-Pokal</t>
  </si>
  <si>
    <t>Wurfsicher</t>
  </si>
  <si>
    <t>Blocken, Gewandt</t>
  </si>
  <si>
    <t>Ausweichen, Kleinwüchsig, Lebensmüde</t>
  </si>
  <si>
    <t>Ausweichen, Bombadier, Kleinwüchsig, Versteckte Waffe</t>
  </si>
  <si>
    <t>Ausweichen, Kleinwüchsig, Pogo-Stick</t>
  </si>
  <si>
    <t>Gloriel Summerbloom</t>
  </si>
  <si>
    <t>Ausweichen, Ballgefühl, Einzelgänger (3+), Gewandt, Wurfsicher, Zielsicher</t>
  </si>
  <si>
    <t>Einmal pro Spiel darf Gloriel die Fähigkeit "Hau wech das Leder" erhalten</t>
  </si>
  <si>
    <t>Willow Rosebark</t>
  </si>
  <si>
    <t>Einzelgänger (4+), Gewandt, Robust, Unerschrocken</t>
  </si>
  <si>
    <t>Abwehren, Ausweichen, Kleinwüchsig</t>
  </si>
  <si>
    <t>Ausweichen, Fangsicher, Kleinwüchsig, Lebensmüde, Sprinten</t>
  </si>
  <si>
    <t>Zolcath der Zoat</t>
  </si>
  <si>
    <t>Einzelgänger (4+), Klammerschwanz, Knochenbrecher (+1), Regeneration, Schweres Gerät, Sprintsicher, Verstörende Präsenz</t>
  </si>
  <si>
    <t>Einmal im Spiel darf Zolcath das Talent Hypnotischer Blick erhalten. Die Verwendung der Sonderregel muss bei Aktivierung bekannt gegeben werden</t>
  </si>
  <si>
    <t>Lucian Swift</t>
  </si>
  <si>
    <t>Roxanna Darknail</t>
  </si>
  <si>
    <t>1+</t>
  </si>
  <si>
    <t>Aufspringen, Ausweichen, Einzelgänger (4+), Rasend, Schweres Gerät, Springen</t>
  </si>
  <si>
    <t>A</t>
  </si>
  <si>
    <t>Ballgefühl, Wurfsicher</t>
  </si>
  <si>
    <t>Blocken, Einzelgänger (4+), Knochenbrecher (+1), Tackle</t>
  </si>
  <si>
    <t>Lucian und Valen müssen zusammen angeheuert werden und zählen als 2 Starplayer, Verlässt einer das Spiel ändert sich Einzelgänger in (2+)</t>
  </si>
  <si>
    <t>Ausweichen, Fangsicher</t>
  </si>
  <si>
    <t>SP</t>
  </si>
  <si>
    <t>Valen Swift</t>
  </si>
  <si>
    <t>Abwehren</t>
  </si>
  <si>
    <t>Standfest, Wrestling</t>
  </si>
  <si>
    <t>Ausweichen, Kleinwüchsig</t>
  </si>
  <si>
    <t>Ausweichen, Immer am Ball, Kleinwüchsig, Manndeckung</t>
  </si>
  <si>
    <t>Skrull Halfhight</t>
  </si>
  <si>
    <t>Einmal im Spiel darf Skrull einen Wurfgeschicklichkeitstest um seine Stärke modifizieren</t>
  </si>
  <si>
    <t>Ausweichen, Einzelgänger (4+), Kleinwüchsig</t>
  </si>
  <si>
    <t>Wilhelm Chaney</t>
  </si>
  <si>
    <t>Fangen, Klauen, Rasend, Einzelgänger (4+), Regeneration, Wrestling</t>
  </si>
  <si>
    <t>Einmal pro Spiel darf der Verletzungswurf wiederholt werden</t>
  </si>
  <si>
    <t>Ausweichen</t>
  </si>
  <si>
    <t>Gretchen Wächter</t>
  </si>
  <si>
    <t>Klauen, Rasend, Regeneration</t>
  </si>
  <si>
    <t>Pestilenzialisch, Verwesung</t>
  </si>
  <si>
    <t>Weltrand-Superliga</t>
  </si>
  <si>
    <t>Einzelgänger (4+), Pestilenzialisch, Verwesung</t>
  </si>
  <si>
    <t>Ausweichen, Gewandt, Kleinwüchsig, Lebensmüde, Winzig</t>
  </si>
  <si>
    <t>(Leer)</t>
  </si>
  <si>
    <t>Gesamtergebnis</t>
  </si>
  <si>
    <t>Regeneration, Robust</t>
  </si>
  <si>
    <t>Einzelgänger (4+), Regeneration, Robust</t>
  </si>
  <si>
    <t>Ausweichen, Gewandt, Kleinwüchsig, Lebensmüde, Sprinten</t>
  </si>
  <si>
    <t>GMS</t>
  </si>
  <si>
    <t>In den Wolken, Wurfsicher, Sicherer Pass</t>
  </si>
  <si>
    <t>Block</t>
  </si>
  <si>
    <t>Rasend</t>
  </si>
  <si>
    <t>Blocken, Regeneration, Robust</t>
  </si>
  <si>
    <t>AGS</t>
  </si>
  <si>
    <t>P</t>
  </si>
  <si>
    <t>Einzelgänger (4+), Rasend</t>
  </si>
  <si>
    <t>Slann Linemen</t>
  </si>
  <si>
    <t>Pogo-Stick, Sehr lange Beine</t>
  </si>
  <si>
    <t>Slann Catchers</t>
  </si>
  <si>
    <t>Hechtsprung, Pogo-Stick, Sehr lange Beine</t>
  </si>
  <si>
    <t>Slann Blitzers</t>
  </si>
  <si>
    <t>Fliegender Tackle, Aufspringen, Pogo-Stick, Sehr lange Beine</t>
  </si>
  <si>
    <t>Kroxigor (S)</t>
  </si>
  <si>
    <t>Blöd, Einzelgänger (4+), Knochenbrecher (+1), Klammerschwanz, Robust</t>
  </si>
  <si>
    <t>Slann Journeymen</t>
  </si>
  <si>
    <t>Einzelgänger (4+), Pogo-Stick, Sehr lange Beine</t>
  </si>
  <si>
    <t xml:space="preserve">Teamname   </t>
  </si>
  <si>
    <t xml:space="preserve">Art des Teams   </t>
  </si>
  <si>
    <t xml:space="preserve">Trainer   </t>
  </si>
  <si>
    <t>Name</t>
  </si>
  <si>
    <t>Anwerbekosten</t>
  </si>
  <si>
    <t>Pri.</t>
  </si>
  <si>
    <t>Sek.</t>
  </si>
  <si>
    <t>Verf. 
SSP</t>
  </si>
  <si>
    <t>Eingel.
 SSP</t>
  </si>
  <si>
    <t>VNS</t>
  </si>
  <si>
    <t>HV</t>
  </si>
  <si>
    <t>AD</t>
  </si>
  <si>
    <t>Momentaner
Wert</t>
  </si>
  <si>
    <t>Eigenschaftenverbesserung</t>
  </si>
  <si>
    <t>Eigenschaftenverschlechterung</t>
  </si>
  <si>
    <t>Ausg. SPP</t>
  </si>
  <si>
    <t>ZPF</t>
  </si>
  <si>
    <t>APF</t>
  </si>
  <si>
    <t>ZSF</t>
  </si>
  <si>
    <t>ASF</t>
  </si>
  <si>
    <t>Eig</t>
  </si>
  <si>
    <t xml:space="preserve">Teamspezifische Sonderregel:   </t>
  </si>
  <si>
    <t xml:space="preserve">Teamkasse   </t>
  </si>
  <si>
    <t xml:space="preserve">Wiederholungswürfe   </t>
  </si>
  <si>
    <t>*</t>
  </si>
  <si>
    <t xml:space="preserve">Treue Fans   </t>
  </si>
  <si>
    <t xml:space="preserve">Trainerassistenten   </t>
  </si>
  <si>
    <t>10.000 GS</t>
  </si>
  <si>
    <t xml:space="preserve">Touchdowns   </t>
  </si>
  <si>
    <t xml:space="preserve">Cheerleader   </t>
  </si>
  <si>
    <t xml:space="preserve">Verurs. Ausfälle   </t>
  </si>
  <si>
    <t xml:space="preserve">Sanitäter   </t>
  </si>
  <si>
    <t>50.000 GS</t>
  </si>
  <si>
    <t xml:space="preserve">Ligapunkte   </t>
  </si>
  <si>
    <t xml:space="preserve">Teamwert   </t>
  </si>
  <si>
    <t>Mom. Teamwert</t>
  </si>
  <si>
    <t>SPIELBUCH</t>
  </si>
  <si>
    <t>Gegner</t>
  </si>
  <si>
    <t>SSP-Verteilung</t>
  </si>
  <si>
    <t>Ergebnis (TD / VSA)</t>
  </si>
  <si>
    <t xml:space="preserve">          Gegner</t>
  </si>
  <si>
    <t>Verfügbare Starplayer</t>
  </si>
  <si>
    <t>Verfügbare Anreize</t>
  </si>
  <si>
    <t>Teamspezifische Anreize</t>
  </si>
  <si>
    <t>Zeitarbeits Cheerleader</t>
  </si>
  <si>
    <t>0-3</t>
  </si>
  <si>
    <t>Teilzeit-Trainerassistenten</t>
  </si>
  <si>
    <t>0-2</t>
  </si>
  <si>
    <t>0-1</t>
  </si>
  <si>
    <t>Wettermagier</t>
  </si>
  <si>
    <t>0-5</t>
  </si>
  <si>
    <t>0-8</t>
  </si>
  <si>
    <t>Zusätzliches Training</t>
  </si>
  <si>
    <t>Bestechung</t>
  </si>
  <si>
    <t>Halbling Meisterkoch</t>
  </si>
  <si>
    <t>Star Player - siehe oben -</t>
  </si>
  <si>
    <t>Verfügbare Spezialbälle</t>
  </si>
  <si>
    <t>Wandernde Sanitäter</t>
  </si>
  <si>
    <t>Team-Maskottchen</t>
  </si>
  <si>
    <t>Parteiischer Schiri</t>
  </si>
  <si>
    <t>Fangsicher</t>
  </si>
  <si>
    <t>Spielerwert</t>
  </si>
  <si>
    <t>MTW Spieler</t>
  </si>
  <si>
    <t>Grashnak Blackhoof</t>
  </si>
  <si>
    <t>Einmal pro Spiel, während einer Blitz-Aktion darf Grashnak einen zus. Blockwürfel (Max. 3 Würfeln) unabhängig von der Stärke des Gegners nehmen. Gilt auch f. zus. Block</t>
  </si>
  <si>
    <t>Scyla Anfingrimm</t>
  </si>
  <si>
    <t>Einmal pro Spiel darf Scyla während einer anges. Blocken-Aktion bei einer geworfene 1 für zügelloser Zorn 2 Bocken-Aktionen durchführen.</t>
  </si>
  <si>
    <t>Max Spleenripper</t>
  </si>
  <si>
    <t>Einmal pro Spiel darf Max nach einem durchgeführten Kettensägen Angriff einen weiteren Angriff gegen einen anderen gegnerischen Spieler durchführen.</t>
  </si>
  <si>
    <t>Extra stacheliger Ball, Verfluchter Khornitisierter Ball,Schädelball</t>
  </si>
  <si>
    <t>Skrorg Snowpelt</t>
  </si>
  <si>
    <t>Blocken, Unterstützen, Einzelgänger (3+), Tackel</t>
  </si>
  <si>
    <t>Thorsson Stoutmead</t>
  </si>
  <si>
    <t>Ivar Eriksson</t>
  </si>
  <si>
    <t>Einmal pro Halbz. zu Beg. seiner Akt. darf Ivar einen Mitsp. in 5 Felder Umk. wählen. Dieser darf sich sofort 1 Feld bewegen (ign. Tackelz.) muss aber an einem Gegner enden</t>
  </si>
  <si>
    <t>Einmal pro Spiel, wenn Skrorg eine CAS nach einem Block verursacht bekommt das Team einen Wiederholungswurf, welcher aber nur bis zum Ende des akt. drives gilt</t>
  </si>
  <si>
    <t>Extra stacheliger Ball, Hammer der Legende, Runen Ball</t>
  </si>
  <si>
    <t>Level</t>
  </si>
  <si>
    <t>Rookie</t>
  </si>
  <si>
    <t>Erfahren</t>
  </si>
  <si>
    <t>Veteran</t>
  </si>
  <si>
    <t>Aufstrebender Star</t>
  </si>
  <si>
    <t>Starspieler</t>
  </si>
  <si>
    <t>Superstar</t>
  </si>
  <si>
    <t>Legende</t>
  </si>
  <si>
    <t>Level-Name</t>
  </si>
  <si>
    <t>Fertigkeit</t>
  </si>
  <si>
    <t>zusätzliche Fertigkeiten</t>
  </si>
  <si>
    <t>Typ</t>
  </si>
  <si>
    <t>SSP-Kategorie</t>
  </si>
  <si>
    <t>Erworbene zusätzliche Fertigkeiten</t>
  </si>
  <si>
    <t>Insgesamt
ausgegeben</t>
  </si>
  <si>
    <t>Spieler-
nummer</t>
  </si>
  <si>
    <t>Wertsteigerung</t>
  </si>
  <si>
    <t>Wertsteigerung
insgesamt</t>
  </si>
  <si>
    <t>Spielerwert
insgesamt</t>
  </si>
  <si>
    <t>MTW</t>
  </si>
  <si>
    <t>Ball entreißen</t>
  </si>
  <si>
    <t>Ballgefühl</t>
  </si>
  <si>
    <t>Kicken</t>
  </si>
  <si>
    <t>Manndeckung</t>
  </si>
  <si>
    <t>Profi</t>
  </si>
  <si>
    <t>Tackle</t>
  </si>
  <si>
    <t>Unerschrocken</t>
  </si>
  <si>
    <t>Wrestling</t>
  </si>
  <si>
    <t>Aufspringen</t>
  </si>
  <si>
    <t>Fliegender Tackle</t>
  </si>
  <si>
    <t>Gewandt</t>
  </si>
  <si>
    <t>Hechtsprung</t>
  </si>
  <si>
    <t>Heimtückisch</t>
  </si>
  <si>
    <t>Sichere Hände</t>
  </si>
  <si>
    <t>Sprinten</t>
  </si>
  <si>
    <t>Sprintsicher</t>
  </si>
  <si>
    <t>Wehrhaft</t>
  </si>
  <si>
    <t>M</t>
  </si>
  <si>
    <t>Abstoßendes Aussehen</t>
  </si>
  <si>
    <t>Eisenharte Haut</t>
  </si>
  <si>
    <t>Große Hand</t>
  </si>
  <si>
    <t>Klammerschwanz</t>
  </si>
  <si>
    <t>Klauen</t>
  </si>
  <si>
    <t>Monströses Maul</t>
  </si>
  <si>
    <t>Sehr lange Beine</t>
  </si>
  <si>
    <t>Tentakel</t>
  </si>
  <si>
    <t>Verstörende Präsenz</t>
  </si>
  <si>
    <t>Zusätzliche Arme</t>
  </si>
  <si>
    <t>Zwei Köpfe</t>
  </si>
  <si>
    <t>Hau wech das Leder</t>
  </si>
  <si>
    <t>Immer am Ball</t>
  </si>
  <si>
    <t>In die Wolken</t>
  </si>
  <si>
    <t>Kanonier</t>
  </si>
  <si>
    <t>Nerven aus Stahl</t>
  </si>
  <si>
    <t>Scheinpatzer</t>
  </si>
  <si>
    <t>Sicherer Pass</t>
  </si>
  <si>
    <t>Teamkapitän</t>
  </si>
  <si>
    <t>Zielsicher</t>
  </si>
  <si>
    <t>Armhebel</t>
  </si>
  <si>
    <t>Greifer</t>
  </si>
  <si>
    <t>Mehrfachblock</t>
  </si>
  <si>
    <t>Ramme</t>
  </si>
  <si>
    <t>Raufbold</t>
  </si>
  <si>
    <t>Robust</t>
  </si>
  <si>
    <t>Schweres Gerät</t>
  </si>
  <si>
    <t>Standfest</t>
  </si>
  <si>
    <t>Starker Wurfarm</t>
  </si>
  <si>
    <t>Tackle durchbrechen</t>
  </si>
  <si>
    <t>Unterstützen</t>
  </si>
  <si>
    <t>Boa Kon´ssstriktr</t>
  </si>
  <si>
    <t>Estelle la Veneaux</t>
  </si>
  <si>
    <t>Glotl Stop</t>
  </si>
  <si>
    <t>Karla von Kill</t>
  </si>
  <si>
    <t>Verstörendes Wesen, Ausweichen, Unterstützen, Einzelgänger (4+), Gewand</t>
  </si>
  <si>
    <t>Zu Beginn von Estells aktivierung: Ein gegn. Spieler (5 Felder unk.)verliert bei 2+ seine Tackelz. Und kann bis zum Ende des gegn. Zuges nicht aktiviert werden</t>
  </si>
  <si>
    <t>Animalische Brutalität, Rasend, Einzelgänger (4+), Knochenbrecher (+1), Klammerschwanz, Standfest, Dickschädel</t>
  </si>
  <si>
    <t>Einmal im Spiel darf Glotl bei fehlgeschlagenen Wurf für anim. Brutalität statt eines befreundeten einen gegnerischen Spieler niederschlagen.</t>
  </si>
  <si>
    <t>Einmal im Spiel darf Boa nach ihrer Aktivierung für einen benachbarten Spieler mit dem Ball bei 2+ die Kontrolle über den Ball übernehmen. Danach endet ihr Zug.</t>
  </si>
  <si>
    <t>Ausweichen, immer am Ball, Wurfsicher, Sicherer Pass</t>
  </si>
  <si>
    <t>Ausweichen, Wehrhaft</t>
  </si>
  <si>
    <t>Ausweichen, Hypnotischer Blick, Einzelgänger (4+), Klammerschwanz, Sichere Hände, Gewand</t>
  </si>
  <si>
    <t>Extra stacheliger Ball, Crystal Skull Ball, Snake-Swallowed Ball</t>
  </si>
  <si>
    <t>Skill</t>
  </si>
  <si>
    <t>Kategorie</t>
  </si>
  <si>
    <t>Kategorieliste</t>
  </si>
  <si>
    <t>=WENN(AQ9=0;$Z$1;WENN(AQ9="P";BEREICH.VERSCHIEBEN(KListe;VERGLEICH(Teamroaster!P8;Kategorie;0)-1;2;ZÄHLENWENN(Kategorie;Teamroaster!P8);1);BEREICH.VERSCHIEBEN(KListe;VERGLEICH(Teamroaster!Q8;Kategorie;0)-1;2;ZÄHLENWENN(Kategorie;Teamroaster!Q8);1)))</t>
  </si>
  <si>
    <t>Barik Farblast</t>
  </si>
  <si>
    <t>Kanonier, Hau wech das Leder, Einzelgänger (4+), Wurfsicher, Versteckte Waffe, Ballgefühl, Robust</t>
  </si>
  <si>
    <t>Einmal pro Spiel darf er einen Abweichwurf bei "Hau wech das Leder" widerholen und befreundete Spieler erhalten +1 für den Versuch diesen Ball zu fangen</t>
  </si>
  <si>
    <t>Cindy Piewhistle</t>
  </si>
  <si>
    <t>Einmal im Spiel darf Cindy 2 Bomben im Zug werfen (vorher ansagen). Nach dem Wurf der 2. Bombe: 1-3 = Cindy wird vom Platz gestellt</t>
  </si>
  <si>
    <t>Einmal pro Spiel darf Puggy einen Würfel neu würfeln (kein Rüstungs- oder Verletzungswurf)</t>
  </si>
  <si>
    <t>Bomber Dribblesnot</t>
  </si>
  <si>
    <t>Einmal im Spiel, wenn ein Gegenspieler eine von Bomber geworfene Bombe fängt. Bomber kann entscheiden, dass die Bombe explodiert.</t>
  </si>
  <si>
    <t>Keeg Rustgouger</t>
  </si>
  <si>
    <t>Das erste Mal, wenn Keeg wegen der versteckten Waffe vom Platz gestellt werden würde muss er nicht vom Platz gehen und darf erneut aufgestellt werden</t>
  </si>
  <si>
    <t>Withergrasp Doubledrool</t>
  </si>
  <si>
    <t>Das erste Mal in jeder Halbzeit wenn Withergrasp das Ziel eines Blocks wird zählt es so als wenn er das Talent Ausweichen hätte</t>
  </si>
  <si>
    <t>Bilerot Vomitflesh</t>
  </si>
  <si>
    <t>Einmal im Spiel darf Bilrot seine Projektil Vomit spezial Aktion ausführen. Dies darf nur nach einer Block-Aktion geschehen</t>
  </si>
  <si>
    <t>Fungus The Loon</t>
  </si>
  <si>
    <t>Einmal pro Aktivierung darf Fungus den Richtungswurf (W6) erneut werfen</t>
  </si>
  <si>
    <t>Nobble Blackwart</t>
  </si>
  <si>
    <t>Einmal pro Spiel darf Nobbla seine Kettensäge gegen einen liegenden Spieler einsetzen. Dies gilt nicht als Foul.</t>
  </si>
  <si>
    <t>Scrappa Sorehead</t>
  </si>
  <si>
    <t>Brutal, (+1), Ausweichen, Einzelgänger (4+), Pogo-Stick, Lebensmüde, Sprinten, Kleinwüchsig, Sprintsicher</t>
  </si>
  <si>
    <t>Einmal pro Spiel, wenn Scrappa versucht einen Pass abzufangen darf er einen W6 werfen. Bei 2+ Gilt der Ball als abgefangen und Scrappa erhält den Ball</t>
  </si>
  <si>
    <t>Ripper Bolgrot</t>
  </si>
  <si>
    <t>Einmal pro Halbzeit darf Ripper einen eizelnen Würfen erneut werfen. Gilt nicht für Rüstungs- und Verletzungswürfe</t>
  </si>
  <si>
    <t>Dribl</t>
  </si>
  <si>
    <t>Drull</t>
  </si>
  <si>
    <t>Brutal (+1), Ausweichen, Einzelgänger (4+), Gewandt, Heimtückisch, Kleinwüchsig</t>
  </si>
  <si>
    <t>Ausweichen, Einzelgänger (4+), Gewandt, Niederstechen, Kleinwüchsig</t>
  </si>
  <si>
    <t>Immer wenn sie Niederstechen oder Brutal anwenden und der Gegner befindet sich in beider Tackelzonen. Die Aktion bekommt +1 auf den Verletzungswurf</t>
  </si>
  <si>
    <t>Einmal pro Spiel darf Ivan nach einem erfolgreichen Block +1 zum Rüstungs- oder Verletzungswurf hinzuzählen. Ist das Opfer ein Zwerg, dann +2</t>
  </si>
  <si>
    <t>Einmal pro Spiel, wenn Karina ihne Blutdurst Wurf verpatzt, darf sie einen gegnerischen Spieler mit ST3 oder weniger beißen. Karina darf hierbei keine Starplayer wählen</t>
  </si>
  <si>
    <t>Extra stacheliger Ball, Bat Ball, Vargling Ball</t>
  </si>
  <si>
    <t>Blocken, Hypnotischer Blick, Einzelgänger (4+), Regeneration, Gewandt</t>
  </si>
  <si>
    <t>Blutdurst (2+), Ausweichen, Hypnotischer Blick, Aufspringen, Einzelgänger (4+), Regeneration</t>
  </si>
  <si>
    <t>Einmal pro Spiel, wenn Luthor einen Touchdown erzielt erhält sein Team für den nächsten Drive einen Team-ReRoll</t>
  </si>
  <si>
    <t>Vargheist</t>
  </si>
  <si>
    <t>Blutdurst (2+), Hypnotischer Blick, Regeneration</t>
  </si>
  <si>
    <t>Einmal pro Halbzeit, wenn Rodney zu Beginn seiner Aktivierung 3 Felder um den auf dem Boden liegenden Ball steht, darf er einen W6 werfen. Bei 3+ angelt er sich den Ball</t>
  </si>
  <si>
    <t>Rowana Forestfoot</t>
  </si>
  <si>
    <t>Ausweichen, Mein Ball, Gewandt, Kleinwüchsig</t>
  </si>
  <si>
    <t>Extra stacheliger Ball, Übergroße Eichel, Gnom Idol Ball</t>
  </si>
  <si>
    <t>Blocken, Eisenharte Haut, Robust</t>
  </si>
  <si>
    <t>H´thark the Unstoppable</t>
  </si>
  <si>
    <t>Rashnak Backstabber</t>
  </si>
  <si>
    <t>Zzharg Madeye</t>
  </si>
  <si>
    <t>SPP im Team</t>
  </si>
  <si>
    <t>Anzahl Spiele</t>
  </si>
  <si>
    <t>TD´s lt. Spielbuch</t>
  </si>
  <si>
    <t>VSA´s lt. Spielbuch</t>
  </si>
  <si>
    <t>Summe</t>
  </si>
  <si>
    <t>Einmal pro Halbzeit eine Blunderbuss aktion. Wähle einen Spieler in 3 Felder Umkr. 3+ = hit --&gt; RW/InjW, 2 = eigener Spieler in 3 Feldern umk. getroffen, 1 Zzarg getroffen</t>
  </si>
  <si>
    <t>Immer wenn eine Blitz-Aktion durchgeführt wird kann Htark einen Blockwürfel neu würfeln</t>
  </si>
  <si>
    <t>Einzelgänger (4+), Manndeckung, Gewandt, Heimtückisch, Niederstechen</t>
  </si>
  <si>
    <t>Einmal pro Spiel, wenn Rashnak beim Niederstechen die Rüstung bricht kann er beim Verletzungswurf +1 addieren. Dies kann nachträglich entschieden werden.</t>
  </si>
  <si>
    <t>Extra stacheliger Ball, Verfluchter Stein Ball, Heißer Stein Ball</t>
  </si>
  <si>
    <t>Wettertabelle</t>
  </si>
  <si>
    <t>Spezial Kick-Off</t>
  </si>
  <si>
    <t>The Dark Lands</t>
  </si>
  <si>
    <t>Ash Wasteland</t>
  </si>
  <si>
    <t>Stadionspezial</t>
  </si>
  <si>
    <t>Volcanic Lair</t>
  </si>
  <si>
    <t>Gnomish Trickery</t>
  </si>
  <si>
    <t>Hidden Forest</t>
  </si>
  <si>
    <t>Mystical Forest</t>
  </si>
  <si>
    <t>Sweltering Jungle</t>
  </si>
  <si>
    <t>Temple-City</t>
  </si>
  <si>
    <t>Lustria Local</t>
  </si>
  <si>
    <t>Harsh Tundra</t>
  </si>
  <si>
    <t>Norsca</t>
  </si>
  <si>
    <t>Frozen Lake</t>
  </si>
  <si>
    <t>Wrath of Khorne</t>
  </si>
  <si>
    <t>Kornate</t>
  </si>
  <si>
    <t>Altar of Khorne</t>
  </si>
  <si>
    <t>Dark of Night</t>
  </si>
  <si>
    <t>Sylvanian</t>
  </si>
  <si>
    <t>Necromantic Horror Nightmare</t>
  </si>
  <si>
    <t>Rainforest</t>
  </si>
  <si>
    <t>Lustrian</t>
  </si>
  <si>
    <t>Stadia of the Old Ones</t>
  </si>
  <si>
    <t>Verfügbares Pitch</t>
  </si>
  <si>
    <t>Verfügbare spezielle Wetter- und Kick-Off Tabelle</t>
  </si>
  <si>
    <t>Trainerstab</t>
  </si>
  <si>
    <t>Zauberer</t>
  </si>
  <si>
    <t>Teamspezifische allgemeine Anreize</t>
  </si>
  <si>
    <t>Parteiische Siedsrichter</t>
  </si>
  <si>
    <t>Jorm der Ogre (120K, 80K f. Korruption + Bestechung), Parteiische Schiri (120K, 80K f. Korruption + Bestechung), Ranulf "Der Rote" Hokuli (130K)</t>
  </si>
  <si>
    <t>Jorm der Ogre (120K, 80K f. Korruption + Bestechung), Parteiische Schiri (120K, 80K f. Korruption + Bestechung)</t>
  </si>
  <si>
    <t>Jorm der Ogre (120K, 80K f. Korruption + Bestechung), Parteiische Schiri (120K, 80K f. Korruption + Bestechung), Ranulf "Der Rote" Hokuli (130K), Thoron Korensson (120K)</t>
  </si>
  <si>
    <t>Jorm der Ogre (120K, 80K f. Korruption + Bestechung), Parteiische Schiri (120K, 80K f. Korruption + Bestechung), Ranulf "Der Rote" Hokuli (130K), Die Trundlefoot-Drillinge (80K)</t>
  </si>
  <si>
    <t>Jorm der Ogre (120K, 80K f. Korruption + Bestechung), Parteiische Schiri (120K, 80K f. Korruption + Bestechung), Die Trundlefoot-Drillinge (80K)</t>
  </si>
  <si>
    <t>Creepy Castle</t>
  </si>
  <si>
    <t>After Dark</t>
  </si>
  <si>
    <t>Ayleen Andar (100K), Josef Bugman (100K), Kari Coldsteel (50K), Schielund Scharlatan (90K), Norscan Seer S14 (50K)</t>
  </si>
  <si>
    <t>Ayleen Andar (100K), Josef Bugman (100K), Mungo Spinecracker (80K), Fink da Fixer (90K), Schielund Scharlatan (90K), Norscan Seer S14 (50K)</t>
  </si>
  <si>
    <t>Ayleen Andar (100K), Josef Bugman (100K), Kari Coldsteel (50K), Mungo Spinecracker (80K), Schielund Scharlatan (90K), Norscan Seer S14 (50K)</t>
  </si>
  <si>
    <t>Ayleen Andar (100K), Josef Bugman (100K), Papa Skullbones (80K), Schielund Scharlatan (90K), Norscan Seer S14 (50K)</t>
  </si>
  <si>
    <t>Ayleen Andar (100K), Josef Bugman (100K), Papa Skullbones (80K), Mungo Spinecracker (80K), Fink da Fixer (90K), Schielund Scharlatan (90K), Norscan Seer S14 (50K)</t>
  </si>
  <si>
    <t>Ayleen Andar (100K), Josef Bugman (100K), Galandril Silverwater (40K), Schielund Scharlatan (90K), Norscan Seer S14 (50K)</t>
  </si>
  <si>
    <t>Ayleen Andar (100K), Josef Bugman (100K), Schielund Scharlatan (90K), Norscan Seer S14 (50K)</t>
  </si>
  <si>
    <t>Ayleen Andar (100K), Josef Bugman (100K), Papa Skullbones (80K), Krot Shockwhisker (70K), Mungo Spinecracker (80K), Fink da Fixer (90K), Schielund Scharlatan (90K), Norscan Seer S14 (50K)</t>
  </si>
  <si>
    <t>Ayleen Andar (100K), Josef Bugman (100K), Professor Frönkelheim (130K), Schielund Scharlatan (90K), Norscan Seer S14 (50K)</t>
  </si>
  <si>
    <t>0-1 Healing Spites S17 (50K), 0-1 Ancient Artefact S15 (50K), 0-1 Chaos Totem S13 (50K), 0-1 End Zone Spirits S11 (50K)</t>
  </si>
  <si>
    <t>WAAAGH-Trommler (50K), 0-1 Healing Spites S17 (50K), 0-1 Ancient Artefact S15 (50K), 0-1 Chaos Totem S13 (50K), 0-1 End Zone Spirits S11 (50K)</t>
  </si>
  <si>
    <t>0-1 Zwergischer Runenschmied (50K), Halbling Suppenkatapult (80K, 60K für Halbling-Fingerhut Pokal), Meister der Ballistik (40K, 30K f. Halbling-Fingerhut Pokal), 0-1 Healing Spites S17 (50K), 0-1 Ancient Artefact S15 (50K), 0-1 Chaos Totem S13 (50K), 0-1 End Zone Spirits S11 (50K)</t>
  </si>
  <si>
    <t>Halbling Suppenkatapult (80K, 60K für Halbling-Fingerhut Pokal), Meister der Ballistik (40K, 30K f. Halbling-Fingerhut Pokal), 0-3 Flaschen mit berauschendem Gebräu (je 40K), 0-1 Healing Spites S17 (50K), 0-1 Ancient Artefact S15 (50K), 0-1 Chaos Totem S13 (50K), 0-1 End Zone Spirits S11 (50K)</t>
  </si>
  <si>
    <t>WAAAGH-Trommler (50K), 0-3 Flaschen mit berauschendem Gebräu (je 40K), 0-1 Healing Spites S17 (50K), 0-1 Ancient Artefact S15 (50K), 0-1 Chaos Totem S13 (50K), 0-1 End Zone Spirits S11 (50K)</t>
  </si>
  <si>
    <t>0-1 Zwergischer Runenschmied (50K), Halbling Suppenkatapult (80K, 60K für Halbling-Fingerhut Pokal), Meister der Ballistik (40K, 30K f. Halbling-Fingerhut Pokal), 0-3 Flaschen mit berauschendem Gebräu (je 40K), 0-1 Healing Spites S17 (50K), 0-1 Ancient Artefact S15 (50K), 0-1 Chaos Totem S13 (50K), 0-1 End Zone Spirits S11 (50K)</t>
  </si>
  <si>
    <t>0-1 Begräbnisassistent (100K), 0-1 Healing Spites S17 (50K), 0-1 Ancient Artefact S15 (50K), 0-1 Chaos Totem S13 (50K), 0-1 End Zone Spirits S11 (50K)</t>
  </si>
  <si>
    <t>0-1 Pestdoktor (100K), 0-3 herumtrollende Nurglings (30K), 0-1 Healing Spites S17 (50K), 0-1 Ancient Artefact S15 (50K), 0-1 Chaos Totem S13 (50K), 0-1 End Zone Spirits S11 (50K)</t>
  </si>
  <si>
    <t>0-1 Randalierende Neulinge (100K), WAAAGH-Trommler (50K), 0-3 Flaschen mit berauschendem Gebräu (je 40K), 0-1 Healing Spites S17 (50K), 0-1 Ancient Artefact S15 (50K), 0-1 Chaos Totem S13 (50K), 0-1 End Zone Spirits S11 (50K)</t>
  </si>
  <si>
    <t>0-1 Randalierende Neulinge (100K), 0-3 Flaschen mit berauschendem Gebräu (je 40K), 0-1 Healing Spites S17 (50K), 0-1 Ancient Artefact S15 (50K), 0-1 Chaos Totem S13 (50K), 0-1 End Zone Spirits S11 (50K)</t>
  </si>
  <si>
    <t>Schiris</t>
  </si>
  <si>
    <t>unterschiedliche Kosten (siehe rechts)</t>
  </si>
  <si>
    <t>Vampire Castle</t>
  </si>
  <si>
    <t>Horatio X. Schottenheim (80K), Sport-Zauberer (150K), Slann-Magierprister (200K), Chaos-Dwarf Sorcerer (150K), Wandering Haemonancer (150K)</t>
  </si>
  <si>
    <t>Horatio X. Schottenheim (80K), Sport-Zauberer (150K), Chaos-Dwarf Sorcerer (150K), Wandering Haemonancer (150K)</t>
  </si>
  <si>
    <t>Horatio X. Schottenheim (80K), Sport-Zauberer (150K), Böse Hexe (150K), Chaos-Dwarf Sorcerer (150K), Wandering Haemonancer (150K)</t>
  </si>
  <si>
    <t>Horatio X. Schottenheim (80K), Sport-Zauberer (150K), Chaos-Zauberer (150K), Druchii-Sportzauberin (150K), Chaos-Dwarf Sorcerer (150K), Wandering Haemonancer (150K)</t>
  </si>
  <si>
    <t>Horatio X. Schottenheim (80K), Sport-Zauberer (150K), Chaos-Zauberer (150K), Druchii-Sportzauberin (150K), Oger-Feuerbauch (150K), Nachtgoblin-Schamane (150K), Chaos-Dwarf Sorcerer (150K), Wandering Haemonancer (150K)</t>
  </si>
  <si>
    <t>Horatio X. Schottenheim (80K), Sport-Zauberer (150K), Druchii-Sportzauberin (150K), Weisser Magier der Asur (150K), Chaos-Dwarf Sorcerer (150K), Wandering Haemonancer (150K)</t>
  </si>
  <si>
    <t>Horatio X. Schottenheim (80K), Sport-Zauberer (150K), Chaos-Zauberer (150K), Gärtner des Nurgle (150K), Böse Hexe (150K), Warlocktechniker (150K), Oger-Feuerbauch (150K), Nachtgoblin-Schamane (150K), Chaos-Dwarf Sorcerer (150K), Wandering Haemonancer (150K)</t>
  </si>
  <si>
    <t>Horatio X. Schottenheim (80K), Sport-Zauberer (150K), Nekromagier (150K), Böse Hexe (150K), Chaos-Dwarf Sorcerer (150K), Wandering Haemonancer (150K)</t>
  </si>
  <si>
    <t>Horatio X. Schottenheim (80K), Sport-Zauberer (150K), Chaos-Zauberer (150K), Druchii-Sportzauberin (150K), Gärtner des Nurgle (150K), Chaos-Dwarf Sorcerer (150K), Wandering Haemonancer (150K)</t>
  </si>
  <si>
    <t>Horatio X. Schottenheim (80K), Sport-Zauberer (150K), Oger-Feuerbauch (150K), Nachtgoblin-Schamane (150K), Chaos-Dwarf Sorcerer (150K), Wandering Haemonancer (150K)</t>
  </si>
  <si>
    <t>Horatio X. Schottenheim (80K), Sport-Zauberer (150K), Chaos-Zauberer (150K), Gärtner des Nurgle (150K), Böse Hexe (150K), Warlocktechniker (150K), Nachtgoblin-Schamane (150K), Chaos-Dwarf Sorcerer (150K), Wandering Haemonancer (150K)</t>
  </si>
  <si>
    <t>SPP</t>
  </si>
  <si>
    <t>TDs</t>
  </si>
  <si>
    <t>Spalte links TDs</t>
  </si>
  <si>
    <t>Spalte rechts TDs</t>
  </si>
  <si>
    <t>Spalte links VSA</t>
  </si>
  <si>
    <t>VSAs</t>
  </si>
  <si>
    <t>Spalte rechts VSA</t>
  </si>
  <si>
    <t>Bestechung und Korruption; Brachiale Grobiane</t>
  </si>
  <si>
    <t>Bretonen</t>
  </si>
  <si>
    <t>Chaos-Clash</t>
  </si>
  <si>
    <t>Günstlinge des (Wähle nach Belieben)</t>
  </si>
  <si>
    <t>Günstlinge des Hashut</t>
  </si>
  <si>
    <t>Chaosrenegarten</t>
  </si>
  <si>
    <t>Günstlinge des (Khorne, Nurgle, Slaanesh, Tzeentch oder ungeteiltes Chaos)</t>
  </si>
  <si>
    <t>Brachiale Grobiane, Bestechung und Korruption</t>
  </si>
  <si>
    <t>Anführer</t>
  </si>
  <si>
    <t>Imperialer Adel</t>
  </si>
  <si>
    <t>Khorne</t>
  </si>
  <si>
    <t>Brachiale Grobiane, Günstlinge des Khorne</t>
  </si>
  <si>
    <t>Herren des Untodes</t>
  </si>
  <si>
    <t>Chaoszwerge - DR</t>
  </si>
  <si>
    <t>Chaoszwerge - CC</t>
  </si>
  <si>
    <t>Waldland-Liga</t>
  </si>
  <si>
    <t>Gnome - HFP</t>
  </si>
  <si>
    <t>Gnome - WL</t>
  </si>
  <si>
    <t>Goblins - DR</t>
  </si>
  <si>
    <t>Goblins - UH</t>
  </si>
  <si>
    <t>Halblinge - HFP</t>
  </si>
  <si>
    <t>Halblinge - WL</t>
  </si>
  <si>
    <t>Norse - AWK</t>
  </si>
  <si>
    <t>Norse - CC</t>
  </si>
  <si>
    <t>Günstlinge des Khorne</t>
  </si>
  <si>
    <t>Brachiale Grobiane; Günstlinge des Nurgle</t>
  </si>
  <si>
    <t>Billige Feldspieler; Brachiale Grobiane</t>
  </si>
  <si>
    <t>Alte Welt Allianz</t>
  </si>
  <si>
    <t>Brachiale Grobiane; Anführer</t>
  </si>
  <si>
    <t>Schlurfende Untote</t>
  </si>
  <si>
    <t>Rotzlinge</t>
  </si>
  <si>
    <t>Bestechung und Korruption, Billige Feldspieler, Wuseln</t>
  </si>
  <si>
    <t>Unterweltbewohner</t>
  </si>
  <si>
    <t>Aufspringen, Ausweichen, Einzelgänger (4+), Gewandt, Kein Ball, Kleinwüchsig, Klauen, Rasend, Unerschrocken, Winzig</t>
  </si>
  <si>
    <t>Akhorn kann den Wurf mit dem W6 für die Fertigkeit Unerschrocken wiederholen</t>
  </si>
  <si>
    <t>Anqi Panqi</t>
  </si>
  <si>
    <t>Blocken, Einzelgänger (4+), Greifer, Standfest, Torkelig</t>
  </si>
  <si>
    <t>Einmal pro Spiel, wenn Anqi eine Blocken Aktion gegen einen gegnerischen Spieler ausführt, kann er eine beliebige Anzahl der Block-Würfel neu werfen</t>
  </si>
  <si>
    <t>Merkmal</t>
  </si>
  <si>
    <t>Blitzer, Eichhörnchen</t>
  </si>
  <si>
    <t>Blocker, Echsenmensch</t>
  </si>
  <si>
    <t>Ausweichen, Bombadier, Einzelgänger (4+), Kleinwüchsig, Versteckte Waffe, Zielsicher</t>
  </si>
  <si>
    <t>Spezial, Halbling</t>
  </si>
  <si>
    <t>Graf Luthor von Drakenborg</t>
  </si>
  <si>
    <t>Blocker, Vampir</t>
  </si>
  <si>
    <t>Blitzer, Mensch</t>
  </si>
  <si>
    <t>Grim Eisenkiefer</t>
  </si>
  <si>
    <t>Blocken, Einzelgänger (4+), Hass (Brocken), Mehrfachblock, Rasend, Robust, Unerschrocken</t>
  </si>
  <si>
    <t>Spezial, Zwerg</t>
  </si>
  <si>
    <t>Einmal im Spiel darf Griff einen Modifikator von +1 auf einen von ihm abgelegten Geschicklichkeitstestanwenden. Dies kann nach dem Wurf entschieden werden</t>
  </si>
  <si>
    <t>Einmal im Spiel wenn ein gegnerischer Brocken infolge einer von Grimm ausgelösten Blocken-Aktion zu Boden geht, +1 RW od INJ (Entscheidung nach dem Wurf)</t>
  </si>
  <si>
    <t>Jeremiah Kool</t>
  </si>
  <si>
    <t>Abspiel, Ausweichen, Blocken, Einzelgänger (4+), Gewandt, Hechtsprung, Immer am Ball, Nerven aus Stahl, Wurfsicher</t>
  </si>
  <si>
    <t>Läufer, Elf</t>
  </si>
  <si>
    <t>Einmal pro Spiel, zu Beginn kann Jeremiah eine Sonderaktion Niederstechen gegen einen gegnerischen Spieler der ihn deckt ansagen. Danach darf er noch Bewegen</t>
  </si>
  <si>
    <t>Josef Bugman</t>
  </si>
  <si>
    <t>Abwehren, Blocken, Einzelgänger (3+), Robust, Säufer, Tackle, Verhöhnen</t>
  </si>
  <si>
    <t>Blocker, Zwerg</t>
  </si>
  <si>
    <t>Einmal pro Spiel, wenn Josefs Rüstung als Ergebnis eines Rüstungswurfs gebrochen wird, kannst du entscheiden, dass der Rüstungswurf wiederholt wird</t>
  </si>
  <si>
    <t>Fürst Borak der Vernichter</t>
  </si>
  <si>
    <t>Blocken, Brutal (+2), Einzelgänger (3+), Heimtückisch, Knochenbrecher (+1), Teamkapitän, Zutreten</t>
  </si>
  <si>
    <t>Blocker, Mensch</t>
  </si>
  <si>
    <t>Einmal pro Spiel, wenn Fürst Borak eine Blocken-Aktion ausführt, kann er einen einzelnen Blockwürfel neu werfen</t>
  </si>
  <si>
    <t>Blocken, Einzelgänger (4+), Hass (Untot), Knochenbrecher, Mitspieler werfen, Robust, Volltreffer</t>
  </si>
  <si>
    <t>Brocken, Oger</t>
  </si>
  <si>
    <t>Einmal im Spiel wenn Morg eine Aktion Mitspielrer-Werfen ausführt, kann er den Wurfgeschicklichkeitstest wiederholen</t>
  </si>
  <si>
    <t>Morg ´N´ Thorg</t>
  </si>
  <si>
    <t>Puggy Speckhauch</t>
  </si>
  <si>
    <t>Ausweichen, Blocken, Einzelgänger (3+), Kleinwüchsig, Lebensmüde, Nerven aus Stahl</t>
  </si>
  <si>
    <t>Blitzer, Halbling</t>
  </si>
  <si>
    <t>Einzelgänger (4+), Greifer, Knochenbrecher, Mitspieler Werfen, Regeneration, Volltreffer</t>
  </si>
  <si>
    <t>Brocken, Troll</t>
  </si>
  <si>
    <t>Rodney Schabenköder</t>
  </si>
  <si>
    <t xml:space="preserve"> Aufspringen, Einzelgänger (4+), Fangen, Gewandt, Hechtsprung, Immer am Ball, Kleinwüchsig, Wrestling</t>
  </si>
  <si>
    <t>Spezial, Gnom</t>
  </si>
  <si>
    <t>Rumbelow Schafsfell</t>
  </si>
  <si>
    <t>Blocken, Hörner, Einzelgänger (4+), Robust, Schweres Gerät, Tackle</t>
  </si>
  <si>
    <t>Skitter Stech-Stech</t>
  </si>
  <si>
    <t>Ausweichen, Einzelgänger (4+), Klammerschwanz, Manndeckung, Niederstechen</t>
  </si>
  <si>
    <t>Läufer, Skaven</t>
  </si>
  <si>
    <t>Einmal pro Spiel, wenn Skitter eine Sonderaktion Niederstechen ausführt, kann er den Rüstungswurf wiederholen</t>
  </si>
  <si>
    <t>Varag Ghulbeisser</t>
  </si>
  <si>
    <t>Aufspringen, Blocken, Einzelgänger (4+), Hass (Untot), Knochenbrecher, Robust, Torkelig</t>
  </si>
  <si>
    <t>Blocker, Ork</t>
  </si>
  <si>
    <t>Einmal im Spiel nach einem erfolgreichen Block kann Varag den Rüstungswurf Wiederholen</t>
  </si>
  <si>
    <t>Werfer, Zwerg</t>
  </si>
  <si>
    <t>Brutal, Verstörendes Wesen, Verwesung, Einzeltäter, Einzelgänger (4+), Regeneration, Torkelig</t>
  </si>
  <si>
    <t>Der schwarze Gobbo</t>
  </si>
  <si>
    <t>Bombadier, Verstörende Präsenz, Ausweichen, Einzelgänger (3+), Gewandt, Heimtückisch, Kleinwüchsig, Niederstechen</t>
  </si>
  <si>
    <t>Spezial, Goblin</t>
  </si>
  <si>
    <t>Ausweichen, Abwehren, Hypnotischer Blick, Einzelgänger (4+), Klammerschwanz, Sichere Hände, Gewand</t>
  </si>
  <si>
    <t>Läufer, Schlangenmensch</t>
  </si>
  <si>
    <t>Zielsicher, Bombardier, Ausweichen, Einzelgänger (4+), Lebensmüde, Versteckte Waffe, Kleinwüchsig</t>
  </si>
  <si>
    <t>Captain Karina von Riesz</t>
  </si>
  <si>
    <t>Blocken, Volltreffer,  Einzelgänger (4+), Knochenbrecher, Standfest, Starker Wurfarm, Robust, Mitspieler werfen, Baum Fällt !</t>
  </si>
  <si>
    <t>Läufer, Vampir</t>
  </si>
  <si>
    <t>Brocken, Baummensch</t>
  </si>
  <si>
    <t>Brutal, Ausweichen, Einzelgänger (4+), Schnelles Foul, Gewandt, Heimtückisch, Kleinwüchsig</t>
  </si>
  <si>
    <t>Spezial, Skink</t>
  </si>
  <si>
    <t>Morgenstern, Knochenbrecher, Einzelgänger (4+), Keine Hände, Versteckte Waffe, Kleinwüchsig</t>
  </si>
  <si>
    <t>Blocken, Klauen, Greifer, Schweres Gerät, Einzelgänger (4+), Standfest</t>
  </si>
  <si>
    <t>Blocker, Skaven</t>
  </si>
  <si>
    <t>Werfer, Elf</t>
  </si>
  <si>
    <t>Animalische Brutalität, Rasend, Einzelgänger (4+), Knochenbrecher, Klammerschwanz, Standfest, Robust</t>
  </si>
  <si>
    <t>Brocken, Echsenmesch</t>
  </si>
  <si>
    <t>Blöd, Mitspieler schießen, Einzelgänger (4+), Knochenbrecher, Robust</t>
  </si>
  <si>
    <t>Ausweichen, Tödlicher Flug, Einzelgänger (4+), Ballgefühl, Kleinwüchsig, Lebensmüde</t>
  </si>
  <si>
    <t>Feldspieler, Halbling</t>
  </si>
  <si>
    <t>Grak und Crumbleberry müssen zusammen angeheuert werden und zählen als 2 Starplayer, Grak darf Crumbleberry einmal pro Halbzeit aufnehmen und wieder absetzen</t>
  </si>
  <si>
    <t>Wenn Grak Crumbleberrt trägt bekommt er die Talente Tackle Durchbrechen und Ausweichen</t>
  </si>
  <si>
    <t xml:space="preserve">Rasend, Hörner, Einzelgänger (4+), Knochenbrecher, Robust, zügelloser Zorn </t>
  </si>
  <si>
    <t>Brocken, Minotaur</t>
  </si>
  <si>
    <t>Abstoßendes Aussehen, Ausweichen, Verstörende Präsenz, Aufspringen, Einzelgänger (4+), Keine Hände, Regeneration, Manndeckung, Gewandt</t>
  </si>
  <si>
    <t>Spezial, Untot, Verflucht</t>
  </si>
  <si>
    <t>Einmal im Spiel muss Gretchen ab der Aktivierung bis zum Ende des Zuges für Ausweichen nicht würfeln</t>
  </si>
  <si>
    <t>Blocken, Tackle durchbrechen, Unerschrocken, Einzelgänger (4+), Knochenbrecher, Sprintsicher, Standfest, Robust</t>
  </si>
  <si>
    <t>Guffle Pusmaw</t>
  </si>
  <si>
    <t>Abstoßendes Aussehen, Einzelgänger (4+), Monbströses Maul, Nerven aus Stahl, Immer am Ball, Pestilenzialisch</t>
  </si>
  <si>
    <t>Einmal pro Spiel wenn Guffle angrenzend zum Ballträger steht darf er einen Rüstungswurf gegen diesen Spieler durchführen. Bei erfolg erhält er den Ball</t>
  </si>
  <si>
    <t>Spezial, Mensch</t>
  </si>
  <si>
    <t>Blocken, Tackle druchbrechen, Armhebel, Schweres Gerät, Einzelgänger (4+), Sprinten, Sprintsicher, Robust, Torkelig</t>
  </si>
  <si>
    <t>Blitzer, Zwerg</t>
  </si>
  <si>
    <t>Auserwählte des Hashut</t>
  </si>
  <si>
    <t>Ivan "The Animal" Deathshrout</t>
  </si>
  <si>
    <t>Blocken, Verstörende Präsenz, Hass (Zwerge), Schweres Gerät, Einzelgänger (4+), Regeneration, Ball entreißen, Tackle</t>
  </si>
  <si>
    <t>Blitzer, Mensch, Skelett, Untot</t>
  </si>
  <si>
    <t>Jordell Freshbreeze</t>
  </si>
  <si>
    <t>Blocken, Hechtsprung, Ausweichen, Hüpfen, Einzelgänger (4+), Gewandt, Sicherer Stand</t>
  </si>
  <si>
    <t>Blitzer, Elf</t>
  </si>
  <si>
    <t>Einmal im Spiel darf Jordell einen einzelnen Ausweich-, Hüpfen- oder GFI Test auf 2+ absolvieren (Keine Modifikatoren werden angerechnet)</t>
  </si>
  <si>
    <t>Kiroth Krakeneye</t>
  </si>
  <si>
    <t>Verstörendes Wesen, Abstoßendes Aussehen, Einzelgänger (4+), Immer am Ball, Tackle, Tentakel</t>
  </si>
  <si>
    <t>Einmal im Spiel bei Aktivierung darf Kiroth einen markierten Spieler wählen, der Spieler ist Abgelenkt bis er erneut aktiviert wird</t>
  </si>
  <si>
    <t>Morgenstern, Einzelgänger (4+), Knochenbrecher, Keine Hände, Klammerschwanz, Versteckte Waffe</t>
  </si>
  <si>
    <t>Spezial, Brocken, Skaven</t>
  </si>
  <si>
    <t>Maple Highgrove</t>
  </si>
  <si>
    <t>Raufbold, Greifer, Einzelgänger (4+), Knochenbrecher, Standfest, Tentakel, Robust</t>
  </si>
  <si>
    <t>Einmal pro Halbzeit darf Maple eine Blocken-Aktion gegen einen Spieler in bis zu 2 Feldern Umkreis durchführen. Kein Nachrücken</t>
  </si>
  <si>
    <t>Kettensäge, Einzelgänger (4+), Keine Ball, Versteckte Waffe</t>
  </si>
  <si>
    <t>Blocken, Einzelgänger (4+), Knochenbrecher, Torkelig</t>
  </si>
  <si>
    <t>Blocken, Kettensäge, Ausweichen, Einzelgänger (4+), Kein Ball, Saboteur, Versteckte Waffe, Kleinwüchsig</t>
  </si>
  <si>
    <t>Ausweichen, Kurzel Abspiel, Unterstützen, Hörner, Aufspringen, Hüpfen, Einzelgänger (4+)</t>
  </si>
  <si>
    <t>Blocker, Gnome</t>
  </si>
  <si>
    <t>Einmal im Spiel darf Rowana nachdem eine Aktion Springen angesagt wurde ihre Sonderfähigkeit nutzen. Sie erhält keine mali f. Hüpfen. Das Ergebnis darf erneut werfen</t>
  </si>
  <si>
    <t>Spezial, Elf</t>
  </si>
  <si>
    <t>Einmal im Spiel darf sie während einer Blitzen-Aktion das Talent Klauen einsetzen</t>
  </si>
  <si>
    <t>Klauen, Rasend, Einzelgänger (4+), Knochenbrecher, Klammerschwanz, Robust, zügelloser Zorn</t>
  </si>
  <si>
    <t>Brocken, Spawn</t>
  </si>
  <si>
    <t>Klauen, Störende Präsenz, schweres Gerät, Einzelgänger (4+), Knochenbrecher (+1)</t>
  </si>
  <si>
    <t>Brocken, Yethi</t>
  </si>
  <si>
    <t>Zielsicher, Einzelgänger (4+), Nerven aus Stahl, Wurfsicher, Regeneration, Ballgefühl, Robust</t>
  </si>
  <si>
    <t>Werfer, Zwerg, Skelett, Untot</t>
  </si>
  <si>
    <t>Lucian und Valen müssen zusammen angeheuert (2 Starplayer). Wenn Lucien und Valen denselben Spieler markieren darf Lucien einen einzelnen Blockwürfel neu werfen</t>
  </si>
  <si>
    <t>Zielsicher, Einzelgänger(4+), Nerven aus Stahl, Wurfsicher, Sicherer Pass, Ballgefühl</t>
  </si>
  <si>
    <t>Swiftvine Glimmershard</t>
  </si>
  <si>
    <t>Verstörendes Wesen, Abwehren, Einzelgänger (4+), Gewandt, Niederstechen, Kleinwüchsig</t>
  </si>
  <si>
    <t>Spezial, Spite</t>
  </si>
  <si>
    <t>Blocken, Säufer, Einzelgänger (4+), Robust</t>
  </si>
  <si>
    <t>Feldspieler, Mensch</t>
  </si>
  <si>
    <t>Einmal pro Halbzeit. Bei Aktivierung wähle gegnerischen Spieler in 3 F. Umkreis. Bei 3+ wird der Spieler angeschlagen. Bei 2 passiert nichts. Bei 1 liegt er selber um</t>
  </si>
  <si>
    <t>Blitzer, Untot, Werwolf</t>
  </si>
  <si>
    <t>Blitzer, Dryade</t>
  </si>
  <si>
    <t>Einmal im Spiel darf Willow nach einem Blockenergebnis wonach sie selber fällt einen Block-Würfel neu würfeln</t>
  </si>
  <si>
    <t>Abstoßendes Aussehen, Einzelgänger (4+), Klammerschwanz, Tackel, Tentakel, Zwei Köpfe, Wrestling</t>
  </si>
  <si>
    <t>Blocker, Tiermensch</t>
  </si>
  <si>
    <t>Kanonier, Hau wech das Leder, Einzelgänger (4+), Nerven aus Stahl, Versteckte Waffe, Robust</t>
  </si>
  <si>
    <t>Verstörende Präsenz, Schweres Gerät, Einzelgänger (4+), Knochenbrecher, Klammerschwanz, Regeneration, Sprintsicher</t>
  </si>
  <si>
    <t>Brocken, Zoat</t>
  </si>
  <si>
    <t>Einmal im Spiel darf Zolcath wenn er aktiviert wird einen gegnerischen Spieler in 3 Feldern umkreis wählen. Er zählt alds abgelenkt</t>
  </si>
  <si>
    <t>Schwarzorks</t>
  </si>
  <si>
    <t>Goblin-Rabauke</t>
  </si>
  <si>
    <t>Schwarzork</t>
  </si>
  <si>
    <t>Goblin-Rabauke Geselle</t>
  </si>
  <si>
    <t>Knochenbrecher, Mitspieler werfen, Nimmersatt, Regeneration, Saublöd, Schwallartiges Erbrechen</t>
  </si>
  <si>
    <t>Merkmale</t>
  </si>
  <si>
    <t>Feldspieler, Goblin</t>
  </si>
  <si>
    <t>GH</t>
  </si>
  <si>
    <t>Adlerkriegerin</t>
  </si>
  <si>
    <t>Phytonkriegerin</t>
  </si>
  <si>
    <t>Piranhakriegerin</t>
  </si>
  <si>
    <t>Jaguarkriegerin</t>
  </si>
  <si>
    <t>Adlerkriegerin-Geselle</t>
  </si>
  <si>
    <t>Ausweichen, Zuschlagen und Weglaufen, Aufspringen</t>
  </si>
  <si>
    <t>Mensch, Feldspieler</t>
  </si>
  <si>
    <t>Werfer, Mensch</t>
  </si>
  <si>
    <t>Bretonen-Knappe</t>
  </si>
  <si>
    <t>Bretonen-Ritter-Fänger</t>
  </si>
  <si>
    <t>Bretonen-Ritter-Werfer</t>
  </si>
  <si>
    <t>Gralsritter</t>
  </si>
  <si>
    <t>Bretonen-Knappe-Geselle</t>
  </si>
  <si>
    <t>Fangsicher, Nerven aus Stahl, Unerschrocken</t>
  </si>
  <si>
    <t>Nerven aus Stahl, Unerschrocken, Wurfsicher</t>
  </si>
  <si>
    <t>Blocken, Sicherer Stand, Unerschrocken</t>
  </si>
  <si>
    <t>Einzelgänger (4+), Wrestling</t>
  </si>
  <si>
    <t>Einzelgänger (4+), Ausweichen</t>
  </si>
  <si>
    <t>Max</t>
  </si>
  <si>
    <t>Chaos-Auserkorene</t>
  </si>
  <si>
    <t>Tiermensch-Feldspieler</t>
  </si>
  <si>
    <t>Chaos-Auserkorener</t>
  </si>
  <si>
    <t>Troll (CA)</t>
  </si>
  <si>
    <t>Oger (CA)</t>
  </si>
  <si>
    <t>Minotaurus (CA)</t>
  </si>
  <si>
    <t>Tiermensch-Feldspieler-Geselle</t>
  </si>
  <si>
    <t>Einzelgänger (4+), Hörner, Robust</t>
  </si>
  <si>
    <t>Hörner, Robust</t>
  </si>
  <si>
    <t>Einzelgänger (4+), Knochenbrecher, Mitspieler werfen, Nimmersatt, Regeneration, Saublöd, Schwallartiges Erbrechen</t>
  </si>
  <si>
    <t>Blöd, Einzelgänger (4+), Knochenbrecher, Mitspieler werfen, Robust</t>
  </si>
  <si>
    <t>Einzelgänger (4+), Hörner, Knochenbrecher, Rasend, Robust, Zielloser Zorn</t>
  </si>
  <si>
    <t>Fänger, Mensch</t>
  </si>
  <si>
    <t>Feldspieler, Tiermensch</t>
  </si>
  <si>
    <t>Blocker, Mesch</t>
  </si>
  <si>
    <t>Brocken, Minotaurus</t>
  </si>
  <si>
    <t>Minotaurus (CZ-DR)</t>
  </si>
  <si>
    <t>Hobgoblin-Feldspieler-Geselle (CZ-DR)</t>
  </si>
  <si>
    <t>Hobgoblin-Feldspieler (CZ-DR)</t>
  </si>
  <si>
    <t>Fieser Schlitzer (CZ-DR)</t>
  </si>
  <si>
    <t>Chaoszwerg-Blocker (CZ-DR)</t>
  </si>
  <si>
    <t>Flammenschmied (CZ-DR)</t>
  </si>
  <si>
    <t>Stierzentaur (CZ-DR)</t>
  </si>
  <si>
    <t>Hobgoblin-Feldspieler (CZ-CC)</t>
  </si>
  <si>
    <t>Fieser Schlitzer (CZ-CC)</t>
  </si>
  <si>
    <t>Chaoszwerg-Blocker (CZ-CC)</t>
  </si>
  <si>
    <t>Flammenschmied (CZ-CC)</t>
  </si>
  <si>
    <t>Stierzentaur (CZ-CC)</t>
  </si>
  <si>
    <t>Minotaurus (CZ-CC)</t>
  </si>
  <si>
    <t>Hobgoblin-Feldspieler-Geselle (CZ-CC)</t>
  </si>
  <si>
    <t>Raufbold, Feueratem, Verstörende Präsenz, Robust</t>
  </si>
  <si>
    <t>Sprinten, Sprintsicher, Robust, Torkelig</t>
  </si>
  <si>
    <t>D</t>
  </si>
  <si>
    <t>AH</t>
  </si>
  <si>
    <t>GHM</t>
  </si>
  <si>
    <t>Renegarten-Mensch</t>
  </si>
  <si>
    <t>Renegarten-Goblin</t>
  </si>
  <si>
    <t>Renegarten-Ork</t>
  </si>
  <si>
    <t>Renegarten-Skaven</t>
  </si>
  <si>
    <t>Renegarten-Dunkelelf</t>
  </si>
  <si>
    <t>Renegarten-Mesch-Werfer</t>
  </si>
  <si>
    <t>Troll (CR)</t>
  </si>
  <si>
    <t>Oger (CR)</t>
  </si>
  <si>
    <t>Minotaur (CR)</t>
  </si>
  <si>
    <t>Rattenoger (CR)</t>
  </si>
  <si>
    <t>Renegarten-Mensch-Geselle</t>
  </si>
  <si>
    <t>Animosität (alle)</t>
  </si>
  <si>
    <t>Animosität (alle), Ausweichen, Kleinwüchsig, Lebensmüde</t>
  </si>
  <si>
    <t>Animosität (alle), Ballgefühl, Wurfsicher</t>
  </si>
  <si>
    <t>Animalische Brutalität, Einzelgänger (4+), Klammerschwanz, Knochenbrecher, Rasend</t>
  </si>
  <si>
    <t>Einzelgänger (4+), Animosität (alle)</t>
  </si>
  <si>
    <t>Feldspieler, Ork</t>
  </si>
  <si>
    <t>Feldspieler, Skaven</t>
  </si>
  <si>
    <t>Feldspieler, Elf</t>
  </si>
  <si>
    <t>Feldspieler, S</t>
  </si>
  <si>
    <t>UD), Clanrart</t>
  </si>
  <si>
    <t>Journeymen, Gorblin</t>
  </si>
  <si>
    <t>Bweunderworld dker, Underworld</t>
  </si>
  <si>
    <t>Brocken, Skaven</t>
  </si>
  <si>
    <t>Brocken, GMkaven</t>
  </si>
  <si>
    <t>Brocken, AMPkaven</t>
  </si>
  <si>
    <t>Brocken, MSkaven</t>
  </si>
  <si>
    <t>AHM</t>
  </si>
  <si>
    <t>AGHM</t>
  </si>
  <si>
    <t>AHMP</t>
  </si>
  <si>
    <t>AGMP</t>
  </si>
  <si>
    <t>Dunkelelfen-Feldspieler</t>
  </si>
  <si>
    <t>Dunkelelfen-Läufer</t>
  </si>
  <si>
    <t>Dunkelelfen-Assassine</t>
  </si>
  <si>
    <t>Dunkelelfen-Blitzer</t>
  </si>
  <si>
    <t>Hexenkriegerin</t>
  </si>
  <si>
    <t>Dunkelelfen-Feldspieler-Geselle</t>
  </si>
  <si>
    <t>Abschlag, Abspiel</t>
  </si>
  <si>
    <t>Manndeckung, Niederstechen, Zuschlagen und Weglaufen</t>
  </si>
  <si>
    <t>Speziel, Elf</t>
  </si>
  <si>
    <t>HS</t>
  </si>
  <si>
    <t>HPS</t>
  </si>
  <si>
    <t>Zwerg-Feldspieler</t>
  </si>
  <si>
    <t>Zwerg-Läufer</t>
  </si>
  <si>
    <t>Zwerg-Blitzer</t>
  </si>
  <si>
    <t>Trollslayer</t>
  </si>
  <si>
    <t>Todeswalze</t>
  </si>
  <si>
    <t>Zwerg-Feldspieler-Geselle</t>
  </si>
  <si>
    <t>Blocken, Robust, Wehrhaft</t>
  </si>
  <si>
    <t>Ballgefühl, Robust, Sprinten</t>
  </si>
  <si>
    <t>Blocken, Fliegender Tackel, Tackel, Robust</t>
  </si>
  <si>
    <t>Blocken, Hass (Troll), Rasend, Robust, Unerschrocken</t>
  </si>
  <si>
    <t>Brutal, Einzelgänger (4+), Kein Ball, Knochenbrecher, Schweres Gerät, Standfest, Tackle durchbrechen, Versteckte Waffe</t>
  </si>
  <si>
    <t>Einzelgänger (4+), Blocken, Robust, Wehrhaft</t>
  </si>
  <si>
    <t>Feldspieler, Zwerg</t>
  </si>
  <si>
    <t>Läufer, Zwerg</t>
  </si>
  <si>
    <t>Brocken, Spezial, Zwerg</t>
  </si>
  <si>
    <t>H</t>
  </si>
  <si>
    <t>Elfen Union-Feldspieler</t>
  </si>
  <si>
    <t>Elfen Union-Werfer</t>
  </si>
  <si>
    <t>Elfen Union-Fänger</t>
  </si>
  <si>
    <t>Elfen Union-Blitzer</t>
  </si>
  <si>
    <t>Elfen Union-Feldspieler-Geselle</t>
  </si>
  <si>
    <t>Hau wech das Leder, Wurfsicher</t>
  </si>
  <si>
    <t>Fangsicher, Hechtsprung, Nerven aus Stahl</t>
  </si>
  <si>
    <t>Einzelgänger (4+), Sscheinpatzer</t>
  </si>
  <si>
    <t>Fänger, Elf</t>
  </si>
  <si>
    <t>Gnom-Feldspieler (HFP)</t>
  </si>
  <si>
    <t>Waldfuchs (HFP)</t>
  </si>
  <si>
    <t>Gnom-Illusionist (HFP)</t>
  </si>
  <si>
    <t>Gnom-Tierfreund (HFP)</t>
  </si>
  <si>
    <t>Alternwald-Baummensch (HFP)</t>
  </si>
  <si>
    <t>Gnom-Feldspieler-Geselle (HFP)</t>
  </si>
  <si>
    <t>Aufspringen, Lebensmüde, Kleinwüchsig, Wrestling</t>
  </si>
  <si>
    <t>Aufspringen, Kleinwüchsig, Täuschung, Wrestling</t>
  </si>
  <si>
    <t>Aufspringen, Kleinwüchsig, Wrestling, Unterstützen</t>
  </si>
  <si>
    <t>Baum Fällt!, Knochenbrecher, Mitspieler werfen, Robust, Standfest, Starker Wurfarm, Wurzeln schlagen</t>
  </si>
  <si>
    <t>Einzelgänger (4+), Aufspringen, Lebensmüde, Kleinwüchsig, Wrestling</t>
  </si>
  <si>
    <t>Feldspieler, Gnom</t>
  </si>
  <si>
    <t>Läufer, Tier</t>
  </si>
  <si>
    <t>Blocker, Gnom</t>
  </si>
  <si>
    <t>AHS</t>
  </si>
  <si>
    <t>Abgerichteter Troll (SO)</t>
  </si>
  <si>
    <t>Kein Ball, Kettensäge, Kleinwüchsig, Versteckte Waffe</t>
  </si>
  <si>
    <t>Ausweichen, Brutal, Kleinwüchsig, Lebensmüde, Verhöhnen, Verstörende Präsenz</t>
  </si>
  <si>
    <t>Ausweichen, Flügel, Kleinwüchsig, Lebensmüde</t>
  </si>
  <si>
    <t>Kein Ball, Kleinwüchsig, Morgenstern, Versteckte Waffe</t>
  </si>
  <si>
    <t>Einzelgänger (4+), Ausweichen, Kleinwüchsig, Lebensmüde</t>
  </si>
  <si>
    <t>HP</t>
  </si>
  <si>
    <t>Goblin-Feldspieler (DR-G)</t>
  </si>
  <si>
    <t>Wahnsinniger (DR-G)</t>
  </si>
  <si>
    <t>Bomber (DR-G)</t>
  </si>
  <si>
    <t>Ooligan (DR-G)</t>
  </si>
  <si>
    <t>Kamikaze (DR-G)</t>
  </si>
  <si>
    <t>Fanatic (DR-G)</t>
  </si>
  <si>
    <t>Pogoer (DR-G)</t>
  </si>
  <si>
    <t>Abgerichteter Troll (DR-G)</t>
  </si>
  <si>
    <t>Goblin-Feldspieler-Geselle (DR-G)</t>
  </si>
  <si>
    <t>Goblin-Feldspieler (UH-G)</t>
  </si>
  <si>
    <t>Wahnsinniger (UH-G)</t>
  </si>
  <si>
    <t>Bomber (UH-G)</t>
  </si>
  <si>
    <t>Ooligan (UH-G)</t>
  </si>
  <si>
    <t>Kamikaze (UH-G)</t>
  </si>
  <si>
    <t>Fanatic (UH-G)</t>
  </si>
  <si>
    <t>Pogoer (UH-G)</t>
  </si>
  <si>
    <t>Abgerichteter Troll (UH-G)</t>
  </si>
  <si>
    <t>Goblin-Feldspieler-Geselle (UH-G)</t>
  </si>
  <si>
    <t>Alternwald-Baummensch (H-HFP)</t>
  </si>
  <si>
    <t>Halbling-Fänger (H-HFP)</t>
  </si>
  <si>
    <t>Halbling-Dickerchen (H-HFP)</t>
  </si>
  <si>
    <t>Halbling-Nachwuchshoffnung (H-HFP)</t>
  </si>
  <si>
    <t>Baum Fällt!, Knochenbrecher, Mitspieler werfen, Standfest, Starker Wurfarm, Robust, Wurzeln schlagen</t>
  </si>
  <si>
    <t>Blocker, Halbling</t>
  </si>
  <si>
    <t>Fänger, Halbling</t>
  </si>
  <si>
    <t>Halbling-Nachwuchshoffnung-Geselle (H-HFP)</t>
  </si>
  <si>
    <t>Halbling-Nachwuchshoffnung (M)</t>
  </si>
  <si>
    <t>Mensch-Feldspieler (M)</t>
  </si>
  <si>
    <t>Mensch-Fänger (M)</t>
  </si>
  <si>
    <t>Mensch-Werfer (M)</t>
  </si>
  <si>
    <t>Mensch-Blitzer (M)</t>
  </si>
  <si>
    <t>Oger (M)</t>
  </si>
  <si>
    <t>Mensch-Feldspieler-Geselle (M)</t>
  </si>
  <si>
    <t>Blocken, Tackle</t>
  </si>
  <si>
    <t>Blöd, Einzelgänger (3+), Knochenbrecher, Mitspieler werfen, Robust</t>
  </si>
  <si>
    <t>GHS</t>
  </si>
  <si>
    <t>Imperialer Untertan</t>
  </si>
  <si>
    <t>Imperialer Werfer</t>
  </si>
  <si>
    <t>Leibwächter</t>
  </si>
  <si>
    <t>Adliger Blitzer</t>
  </si>
  <si>
    <t>Oger (I)</t>
  </si>
  <si>
    <t>Imperialer Untertan-Geselle</t>
  </si>
  <si>
    <t>Laufende Ballübergabe</t>
  </si>
  <si>
    <t>Laufende Ballübergabe, Profi, Wurfsicher</t>
  </si>
  <si>
    <t>Blocken, Fangsicher, Profi</t>
  </si>
  <si>
    <t>Einzelgänger (4+), Abwehren</t>
  </si>
  <si>
    <t>Blutgeborener Barbar</t>
  </si>
  <si>
    <t>Khorngor</t>
  </si>
  <si>
    <t>Blutjäger</t>
  </si>
  <si>
    <t>Blutbrut</t>
  </si>
  <si>
    <t>Blutgeborener Barbar-Geselle</t>
  </si>
  <si>
    <t>Aufspringen, Hörner, Robust, Schweres Gerät</t>
  </si>
  <si>
    <t>Klauen, Rasend, Einzelgänger (4+), Knochenbrecher, Zielloser Zorn</t>
  </si>
  <si>
    <t>Feldspieler, Mesch</t>
  </si>
  <si>
    <t>Läufer, Tiermensch</t>
  </si>
  <si>
    <t>Brocken, Brut</t>
  </si>
  <si>
    <t>GHP</t>
  </si>
  <si>
    <t>Kroxigor (EM)</t>
  </si>
  <si>
    <t>Skink-Feldspieler (EM)</t>
  </si>
  <si>
    <t>Chamäleonskink (EM)</t>
  </si>
  <si>
    <t>Saurus-Blocker (EM)</t>
  </si>
  <si>
    <t>Skink Runner Journeymen (EM)</t>
  </si>
  <si>
    <t>Schweres Gerät, Torkelig</t>
  </si>
  <si>
    <t>Blöd, Einzelgänger (4+), Klammerschwanz, Knochenbrecher, Robust</t>
  </si>
  <si>
    <t>Feldspieler, Echsenmensch</t>
  </si>
  <si>
    <t>Werfer, Echsenmensch</t>
  </si>
  <si>
    <t>Brocken, Echsenmensch</t>
  </si>
  <si>
    <t>AHPS</t>
  </si>
  <si>
    <t>Zombie-Feldspieler (N)</t>
  </si>
  <si>
    <t>Gespenst (N)</t>
  </si>
  <si>
    <t>Ghul-Läufer (N)</t>
  </si>
  <si>
    <t>Fleischgolem (N)</t>
  </si>
  <si>
    <t>Werwolf (N)</t>
  </si>
  <si>
    <t>Zombie-Feldspieler-Geselle (N)</t>
  </si>
  <si>
    <t>Auf die Augen, Regeneration, Torkelig</t>
  </si>
  <si>
    <t>Ausweichen, Regeneration</t>
  </si>
  <si>
    <t>Abstoßendes Aussehen, Blocken, Gewandt, Kein Ball, Regeneration</t>
  </si>
  <si>
    <t>Regeneration, Robust, Standfest, Torkelig</t>
  </si>
  <si>
    <t>Einzelgänger (4+), Auf die Augen, Regeneration, Torkelig</t>
  </si>
  <si>
    <t>Feldspieler, Mensch, Untot, Zombie</t>
  </si>
  <si>
    <t>Läufer, Ghul, Untot</t>
  </si>
  <si>
    <t>Blocker, Gespenst, Untot</t>
  </si>
  <si>
    <t>Blocker, Konstrukt, Untot</t>
  </si>
  <si>
    <t>GD</t>
  </si>
  <si>
    <t>Yheti (N-AWK)</t>
  </si>
  <si>
    <t>Norse-Plünderer (N-AWK)</t>
  </si>
  <si>
    <t>Bierschwein (N-AWK)</t>
  </si>
  <si>
    <t>Norse-Berserker (N-AWK)</t>
  </si>
  <si>
    <t>Walküre (N-AWK)</t>
  </si>
  <si>
    <t>Ulfwerener (N-AWK)</t>
  </si>
  <si>
    <t>Norse-Plünderer-Geselle (N-AWK)</t>
  </si>
  <si>
    <t>Blocken, Robust, Säufer, Torkelig</t>
  </si>
  <si>
    <t>Ausweichen, Kein Ball, Kleinwüchsig, Muntermacher, Winzig</t>
  </si>
  <si>
    <t>Aufspringen, Blocken, Rasend</t>
  </si>
  <si>
    <t>Ball entreißen, Fangsicher, Unerschrocken, Wurfsicher</t>
  </si>
  <si>
    <t>Rasend, Torkelig</t>
  </si>
  <si>
    <t>Einzelgänger (4+), Klauen, Rasend, Verstörende Präsenz, Zielloser Zorn</t>
  </si>
  <si>
    <t>Spezial, Tier</t>
  </si>
  <si>
    <t>Werfer, Fänger, Mensch</t>
  </si>
  <si>
    <t>GPS</t>
  </si>
  <si>
    <t>Norse-Plünderer (N-CC)</t>
  </si>
  <si>
    <t>Bierschwein (N-CC)</t>
  </si>
  <si>
    <t>Norse-Berserker (N-CC)</t>
  </si>
  <si>
    <t>Walküre (N-CC)</t>
  </si>
  <si>
    <t>Ulfwerener (N-CC)</t>
  </si>
  <si>
    <t>Yheti (N-CC)</t>
  </si>
  <si>
    <t>Norse-Plünderer-Geselle (N-CC)</t>
  </si>
  <si>
    <t>Faulender Feldspieler</t>
  </si>
  <si>
    <t>Pestigor</t>
  </si>
  <si>
    <t>Aufgeblähter</t>
  </si>
  <si>
    <t>Feulnisbrut</t>
  </si>
  <si>
    <t>Faulender Feldspieler-Geselle</t>
  </si>
  <si>
    <t>Hörner, Pestilenzialisch, Regeneration, Robust, Sicherer Stand</t>
  </si>
  <si>
    <t>Abstoßendes Aussehen, Pestilentialisch, Regeneration, Standfest, Torkelig, Verstörende Präsenz</t>
  </si>
  <si>
    <t>Abstoßendes Aussehen, Einzelgänger (4+), Knochenbrecher, Muntermacher, Pestilenzialisch, Regeneration, Saublöd, Tentakel, Verstörende Präsenz</t>
  </si>
  <si>
    <t>Oger - DR</t>
  </si>
  <si>
    <t>Oger - WS</t>
  </si>
  <si>
    <t>Blöd, Knochenbrecher, Mitspieler werfen, Robust</t>
  </si>
  <si>
    <t>Blöd, Knochenbrecher, Mitspieler schießen, Robust</t>
  </si>
  <si>
    <t>Einzelgänger (4+), Ausweichen, Gewandt, Kleinwüchsig, Lebensmüde, Winzig</t>
  </si>
  <si>
    <t>Feldspieler, Gnoblar</t>
  </si>
  <si>
    <t>Blocker, Brocken, Oger</t>
  </si>
  <si>
    <t>Werfer, Brocken, Oger</t>
  </si>
  <si>
    <t>AGHP</t>
  </si>
  <si>
    <t>AGH</t>
  </si>
  <si>
    <t>Gnoblar-Feldspieler (O-WS)</t>
  </si>
  <si>
    <t>Oger-Blocker (O-WS)</t>
  </si>
  <si>
    <t>Oger-Wichtkicker (O-WS)</t>
  </si>
  <si>
    <t>Gnoblar-Feldspieler-Geselle (O-WS)</t>
  </si>
  <si>
    <t>Gnoblar-Feldspieler (O-DR)</t>
  </si>
  <si>
    <t>Oger-Blocker (O-DR)</t>
  </si>
  <si>
    <t>Oger-Wichtkicker (O-DR)</t>
  </si>
  <si>
    <t>Gnoblar-Feldspieler-Geselle (O-DR)</t>
  </si>
  <si>
    <t>Mensch-Feldspieler (AWA)</t>
  </si>
  <si>
    <t>Halbling-Nachwuchshoffnung (AWA)</t>
  </si>
  <si>
    <t>Mensch-Fänger (AWA)</t>
  </si>
  <si>
    <t>Zwerg-Feldspieler (AWA)</t>
  </si>
  <si>
    <t>Mensch-Werfer (AWA)</t>
  </si>
  <si>
    <t>Zwerg-Läufer (AWA)</t>
  </si>
  <si>
    <t>Mensch-Blitzer (AWA)</t>
  </si>
  <si>
    <t>Zwerg-Blitzer (AWA)</t>
  </si>
  <si>
    <t>Trollslayer (AWA)</t>
  </si>
  <si>
    <t>Oger (AWA)</t>
  </si>
  <si>
    <t>Alternwald-Baummensch (AWA)</t>
  </si>
  <si>
    <t>Mensch-Feldspieler-Geselle (AWA)</t>
  </si>
  <si>
    <t>Blocken, Fliegender Tackle, Robust, Tackle</t>
  </si>
  <si>
    <t>Ork-Feldspieler (O)</t>
  </si>
  <si>
    <t>Goblin-Feldspieler (O)</t>
  </si>
  <si>
    <t>Ork-Werfer (O)</t>
  </si>
  <si>
    <t>Ork-Blitzer (O)</t>
  </si>
  <si>
    <t>Moscha-Blocker (O)</t>
  </si>
  <si>
    <t>Troll (O)</t>
  </si>
  <si>
    <t>Ork-Feldspieler-Geselle (O)</t>
  </si>
  <si>
    <t>Blocken, Tackle durchbrechen</t>
  </si>
  <si>
    <t>Knochenbrecher, Robust, Torkelig, Verhöhnen</t>
  </si>
  <si>
    <t>Werfer, Ork</t>
  </si>
  <si>
    <t>Blitzer, Ork</t>
  </si>
  <si>
    <t>Skelett-Feldspieler (SU)</t>
  </si>
  <si>
    <t>Zombie-Feldspieler (SU)</t>
  </si>
  <si>
    <t>Ghul-Läufer (SU)</t>
  </si>
  <si>
    <t>Verfluchter-Blitzer (SU)</t>
  </si>
  <si>
    <t>Mumie (SU)</t>
  </si>
  <si>
    <t>Blocken, Regeneration, Robust, Tackle</t>
  </si>
  <si>
    <t>Knochenbrecher, Regeneration</t>
  </si>
  <si>
    <t>Feldspieler, Mensch, Untot, Skelett</t>
  </si>
  <si>
    <t>Blocker, Brocken, Mensch, Untot</t>
  </si>
  <si>
    <t>Skaven-Clanratte (S)</t>
  </si>
  <si>
    <t>Skaven-Werfer (S)</t>
  </si>
  <si>
    <t>Gossenläufer (S)</t>
  </si>
  <si>
    <t>Skaven-Blitzer (S)</t>
  </si>
  <si>
    <t>Rattenoger (S)</t>
  </si>
  <si>
    <t>Skaven-Clanratte-Geselle (S)</t>
  </si>
  <si>
    <t>Ausweichen, Niederstechen</t>
  </si>
  <si>
    <t>Ball entreißen, Blocken</t>
  </si>
  <si>
    <t>Werfer, Skaven</t>
  </si>
  <si>
    <t>Blitzer, Skaven</t>
  </si>
  <si>
    <t>GHMS</t>
  </si>
  <si>
    <t>Abgerichteter Troll (Ro)</t>
  </si>
  <si>
    <t>Rotzling-Feldspieler (Ro)</t>
  </si>
  <si>
    <t>Spaßhüpfer (Ro)</t>
  </si>
  <si>
    <t>Stelzenläufer (Ro)</t>
  </si>
  <si>
    <t>Pilzwerfer (Ro)</t>
  </si>
  <si>
    <t>Kurbelwagen (Ro)</t>
  </si>
  <si>
    <t>Ausweichen, Gewandt, Kleinwüchsig, Lebensmüde, Unbedeutend, Winzig</t>
  </si>
  <si>
    <t>Ausweichen, Gewandt, Kleinwüchsig, Lebensmüde, Pogo-Stick</t>
  </si>
  <si>
    <t>Ausweichen, Bombardier, Gewandt, Kleinwüchsig, Lebensmüde, Versteckte Waffe, Winzig</t>
  </si>
  <si>
    <t>Brutal, Knochenbrecher, Saublöd, Schweres Gerät, Standfest</t>
  </si>
  <si>
    <t>Feldspieler, Rotzling</t>
  </si>
  <si>
    <t>Spezial, Rotzling</t>
  </si>
  <si>
    <t>Läufer, Rotzling</t>
  </si>
  <si>
    <t>Brocken, Rotzling, Spezial</t>
  </si>
  <si>
    <t>Skelett-Feldspieler (G)</t>
  </si>
  <si>
    <t>Gruftkönige-Werfer (G)</t>
  </si>
  <si>
    <t>Gruftkönige-Blitzer (G)</t>
  </si>
  <si>
    <t>Gruftwächter (G)</t>
  </si>
  <si>
    <t>Ballgefühl, Regeneration, Robust, Wurfsicher</t>
  </si>
  <si>
    <t>Raufbold, Regeneration,Verwesung</t>
  </si>
  <si>
    <t>Werfer, Mensch, Untot, Skelett</t>
  </si>
  <si>
    <t>Blitzer, Mensch, Untot, Skelett</t>
  </si>
  <si>
    <t>Blocker, Brocken, Mengmch, Untot</t>
  </si>
  <si>
    <t>Blocker, Brocken, Menagmch, Untot</t>
  </si>
  <si>
    <t>Blocker, Brocken, Menamsch, Untot</t>
  </si>
  <si>
    <t>Blocker, Brocken, Menagch, Untot</t>
  </si>
  <si>
    <t>Blocker, Brocken, Menach, Untot</t>
  </si>
  <si>
    <t>Blocker, Brocken, Menagsch, Untot</t>
  </si>
  <si>
    <t>Blocker, Brocken, Men-ch, Untot</t>
  </si>
  <si>
    <t>Goblin-Feldspieler (U)</t>
  </si>
  <si>
    <t>Rotzling-Feldspieler (U)</t>
  </si>
  <si>
    <t>Skaven-Clanratte (U)</t>
  </si>
  <si>
    <t>Skaven-Werfer (U)</t>
  </si>
  <si>
    <t>Gossenläufer (U)</t>
  </si>
  <si>
    <t>Skaven-Blitzer (U)</t>
  </si>
  <si>
    <t>Troll (U)</t>
  </si>
  <si>
    <t>Rattenoger (U)</t>
  </si>
  <si>
    <t>Animosität (Goblin)</t>
  </si>
  <si>
    <t>Animosität (Goblin), Ballgefühl, Wurfsicher</t>
  </si>
  <si>
    <t>Animosität (Goblin), Ausweichen, Niederstechen</t>
  </si>
  <si>
    <t>Animosität (Goblin), Ball entreißen, Blocken</t>
  </si>
  <si>
    <t>Knecht-Feldspieler</t>
  </si>
  <si>
    <t>Vampir-Läufer</t>
  </si>
  <si>
    <t>Vampir-Werfer</t>
  </si>
  <si>
    <t>Vampir-Blitzer</t>
  </si>
  <si>
    <t>Knecht-Feldspieler-Geselle</t>
  </si>
  <si>
    <t>Goblin-Feldspieler-Geselle (U)</t>
  </si>
  <si>
    <t>Skelett-Feldspieler-Geselle (G)</t>
  </si>
  <si>
    <t>Rotzling-Feldspieler-Geselle (Ro)</t>
  </si>
  <si>
    <t>Blutdurst (2+), Hypnotischer Blick, Regeneration, Wurfsicher</t>
  </si>
  <si>
    <t>Blutdurst (3+), Hypnotischer Blick, Regeneration, Schweres Gerät</t>
  </si>
  <si>
    <t>Blutdurst (3+), Einzelgänger (4+), Klauen, Rasend, Regeneration</t>
  </si>
  <si>
    <t>Feldspieler, Mensch, Knecht</t>
  </si>
  <si>
    <t>Läufer, Untot, Vampir</t>
  </si>
  <si>
    <t>Werfer, Untot, Vampir</t>
  </si>
  <si>
    <t>Blitzer, Untot, Vampir</t>
  </si>
  <si>
    <t>Brocken, Untot, Vampir</t>
  </si>
  <si>
    <t>Waldelfen - LdE</t>
  </si>
  <si>
    <t>Waldelfen - WL</t>
  </si>
  <si>
    <t>Waldelfen-Feldspieler (W-LdE)</t>
  </si>
  <si>
    <t>Waldelfen-Werfer (W-LdE)</t>
  </si>
  <si>
    <t>Waldelfen-Fänger (W-LdE)</t>
  </si>
  <si>
    <t>Kampftänzer (W-LdE)</t>
  </si>
  <si>
    <t>Loren-Baummensch (W-LdE)</t>
  </si>
  <si>
    <t>Waldelfen-Feldspieler-Geselle (W-LdE)</t>
  </si>
  <si>
    <t>Sichere Hände, Wurfsicher</t>
  </si>
  <si>
    <t>Ausweichen, Fangsicher, Sprinten</t>
  </si>
  <si>
    <t>Ausweichen, Blocken, Hüpfen</t>
  </si>
  <si>
    <t>Einzelgänger (4+), Knochenbrecher, Mitspieler werfen, Robust, Standfest, Starker Wurfarm, Wurzeln schlagen</t>
  </si>
  <si>
    <t>Kampftänzer (W-WL)</t>
  </si>
  <si>
    <t>Loren-Baummensch (W-WL)</t>
  </si>
  <si>
    <t>Waldelfen-Feldspieler (W-WL)</t>
  </si>
  <si>
    <t>Waldelfen-Werfer (W-WL)</t>
  </si>
  <si>
    <t>Waldelfen-Fänger (W-WL)</t>
  </si>
  <si>
    <t>Waldelfen-Feldspieler-Geselle (W-WL)</t>
  </si>
  <si>
    <t>Hochelfen-Feldspieler</t>
  </si>
  <si>
    <t>Hochelfen-Werfer</t>
  </si>
  <si>
    <t>Hochelfen-Fänger</t>
  </si>
  <si>
    <t>Hochelfen-Blitzer</t>
  </si>
  <si>
    <t>Hochelfen-Feldspieler-Geselle</t>
  </si>
  <si>
    <t>Sicherer Stand</t>
  </si>
  <si>
    <t>Verhöhnen</t>
  </si>
  <si>
    <t>Zuschlagen und Weglaufen</t>
  </si>
  <si>
    <t>Hüpfen</t>
  </si>
  <si>
    <t>Brutal</t>
  </si>
  <si>
    <t>Auf die Augen</t>
  </si>
  <si>
    <t>Tödlicher Flug</t>
  </si>
  <si>
    <t>Einzeltäter</t>
  </si>
  <si>
    <t>Zutreten</t>
  </si>
  <si>
    <t>Schnelles Foul</t>
  </si>
  <si>
    <t>Saboteur</t>
  </si>
  <si>
    <t>Innovative Gewalt</t>
  </si>
  <si>
    <t>Abschlag</t>
  </si>
  <si>
    <t>Volltreffer</t>
  </si>
  <si>
    <t>Knochenbrecher</t>
  </si>
  <si>
    <t>=BEREICH.VERSCHIEBEN(Rassenwahl;VERGLEICH($O$3;Datenbasis!$U$7:$U$239;0)-1;2;ZÄHLENWENN(Datenbasis!$U$7:$U$239;$O$3);1)</t>
  </si>
  <si>
    <t>=BEREICH.VERSCHIEBEN(Rassenwahl;VERGLEICH($O$3;Datenbasis!$U$2:$U$240;0)-1;3;ZÄHLENWENN(Datenbasis!$U$2:$U$240;$O$3);1)</t>
  </si>
  <si>
    <t>Gebete an Nuffle</t>
  </si>
  <si>
    <t>25.000 GS</t>
  </si>
  <si>
    <t>Blitzers-Bestes-Fass</t>
  </si>
  <si>
    <t>je 5.000 GS</t>
  </si>
  <si>
    <t>je 20.000 GS</t>
  </si>
  <si>
    <t>je 50.000 GS</t>
  </si>
  <si>
    <t>je 100.000 GS</t>
  </si>
  <si>
    <t>je 10.000</t>
  </si>
  <si>
    <t>je 100.000 GS (je 50.000 GS (0-6) Korrupt. u. Bestechung)</t>
  </si>
  <si>
    <t>Pestdoktor</t>
  </si>
  <si>
    <t>300.000 GS  (100.000 GS für Halbling-Teams)</t>
  </si>
  <si>
    <t>100.000 GS (nur f. Teams Günstlinge d. Nurgle)</t>
  </si>
  <si>
    <t>100.000 GS (nur f. Teams Herren d. Untodes)</t>
  </si>
  <si>
    <t>Begräbnisassistent</t>
  </si>
  <si>
    <t>150.000 GS (nur f. Teams billige Feldspieler)</t>
  </si>
  <si>
    <t>Randalierende Neulinge</t>
  </si>
  <si>
    <t>Söldner (Zusatzk. + 30.000 GS (max. 1 prim Talent f. + 50.000 GS))</t>
  </si>
  <si>
    <t>Elitezusatz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</si>
</sst>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,000&quot; GS&quot;"/>
    <numFmt numFmtId="165" formatCode="0&quot;+&quot;"/>
    <numFmt numFmtId="166" formatCode="#,##0\ &quot;GC&quot;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4" tint="0.399914548173467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4">
    <xf numFmtId="0" fontId="0" fillId="0" borderId="0" xfId="0"/>
    <xf numFmtId="0" fontId="0" fillId="0" borderId="0" xfId="0" applyAlignment="1">
      <alignment horizontal="lef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3" fontId="5" fillId="0" borderId="14" xfId="0" applyNumberFormat="1" applyFont="1" applyBorder="1"/>
    <xf numFmtId="0" fontId="5" fillId="0" borderId="16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12" xfId="0" applyFont="1" applyBorder="1"/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quotePrefix="1" applyFont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5" fillId="0" borderId="21" xfId="0" applyFont="1" applyBorder="1"/>
    <xf numFmtId="0" fontId="5" fillId="0" borderId="19" xfId="0" applyFont="1" applyBorder="1" applyAlignment="1">
      <alignment horizontal="center"/>
    </xf>
    <xf numFmtId="0" fontId="5" fillId="0" borderId="19" xfId="0" quotePrefix="1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3" fontId="5" fillId="0" borderId="19" xfId="0" applyNumberFormat="1" applyFont="1" applyBorder="1"/>
    <xf numFmtId="0" fontId="0" fillId="0" borderId="0" xfId="0" applyAlignment="1">
      <alignment horizontal="left" indent="1"/>
    </xf>
    <xf numFmtId="0" fontId="0" fillId="0" borderId="18" xfId="0" quotePrefix="1" applyFont="1" applyBorder="1"/>
    <xf numFmtId="0" fontId="5" fillId="0" borderId="22" xfId="0" applyFont="1" applyBorder="1"/>
    <xf numFmtId="0" fontId="5" fillId="0" borderId="23" xfId="0" applyFont="1" applyBorder="1"/>
    <xf numFmtId="3" fontId="5" fillId="0" borderId="23" xfId="0" applyNumberFormat="1" applyFont="1" applyBorder="1"/>
    <xf numFmtId="0" fontId="5" fillId="0" borderId="23" xfId="0" quotePrefix="1" applyFont="1" applyBorder="1"/>
    <xf numFmtId="0" fontId="5" fillId="0" borderId="24" xfId="0" quotePrefix="1" applyFont="1" applyBorder="1"/>
    <xf numFmtId="0" fontId="5" fillId="0" borderId="19" xfId="0" quotePrefix="1" applyFont="1" applyBorder="1"/>
    <xf numFmtId="0" fontId="5" fillId="0" borderId="14" xfId="0" quotePrefix="1" applyFont="1" applyBorder="1"/>
    <xf numFmtId="0" fontId="5" fillId="0" borderId="23" xfId="0" applyFont="1" applyBorder="1" applyAlignment="1">
      <alignment horizontal="center"/>
    </xf>
    <xf numFmtId="0" fontId="5" fillId="0" borderId="23" xfId="0" quotePrefix="1" applyFont="1" applyBorder="1" applyAlignment="1">
      <alignment horizontal="center"/>
    </xf>
    <xf numFmtId="0" fontId="5" fillId="0" borderId="24" xfId="0" applyFont="1" applyBorder="1"/>
    <xf numFmtId="0" fontId="5" fillId="0" borderId="14" xfId="0" quotePrefix="1" applyFont="1" applyBorder="1" applyAlignment="1">
      <alignment horizontal="center"/>
    </xf>
    <xf numFmtId="0" fontId="5" fillId="0" borderId="25" xfId="0" applyFont="1" applyBorder="1"/>
    <xf numFmtId="0" fontId="5" fillId="0" borderId="26" xfId="0" applyFont="1" applyBorder="1"/>
    <xf numFmtId="3" fontId="5" fillId="0" borderId="26" xfId="0" applyNumberFormat="1" applyFont="1" applyBorder="1"/>
    <xf numFmtId="0" fontId="5" fillId="0" borderId="26" xfId="0" quotePrefix="1" applyFont="1" applyBorder="1"/>
    <xf numFmtId="0" fontId="0" fillId="0" borderId="27" xfId="0" applyFont="1" applyBorder="1"/>
    <xf numFmtId="0" fontId="0" fillId="0" borderId="0" xfId="0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6" xfId="0" quotePrefix="1" applyFont="1" applyBorder="1" applyAlignment="1">
      <alignment horizontal="center"/>
    </xf>
    <xf numFmtId="0" fontId="5" fillId="0" borderId="29" xfId="0" applyFont="1" applyBorder="1"/>
    <xf numFmtId="0" fontId="5" fillId="0" borderId="0" xfId="0" applyFont="1" applyAlignment="1">
      <alignment horizontal="center"/>
    </xf>
    <xf numFmtId="0" fontId="5" fillId="0" borderId="29" xfId="0" quotePrefix="1" applyFont="1" applyBorder="1"/>
    <xf numFmtId="0" fontId="0" fillId="0" borderId="0" xfId="0" pivotButton="1"/>
    <xf numFmtId="0" fontId="4" fillId="0" borderId="8" xfId="0" pivotButton="1" applyFont="1" applyFill="1" applyBorder="1" applyAlignment="1">
      <alignment horizontal="center"/>
    </xf>
    <xf numFmtId="0" fontId="4" fillId="0" borderId="4" xfId="0" pivotButton="1" applyFont="1" applyFill="1" applyBorder="1" applyAlignment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1" fillId="3" borderId="30" xfId="0" applyFont="1" applyFill="1" applyBorder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4" borderId="33" xfId="0" applyFont="1" applyFill="1" applyBorder="1" applyAlignment="1" applyProtection="1">
      <alignment horizontal="right" vertical="center"/>
    </xf>
    <xf numFmtId="0" fontId="1" fillId="3" borderId="36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/>
    </xf>
    <xf numFmtId="0" fontId="7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44" xfId="0" applyFill="1" applyBorder="1" applyAlignment="1" applyProtection="1">
      <alignment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vertical="center"/>
      <protection locked="0"/>
    </xf>
    <xf numFmtId="0" fontId="0" fillId="4" borderId="44" xfId="0" applyFill="1" applyBorder="1" applyAlignment="1" applyProtection="1">
      <alignment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right" vertical="center"/>
    </xf>
    <xf numFmtId="0" fontId="0" fillId="3" borderId="50" xfId="0" applyFill="1" applyBorder="1" applyAlignment="1" applyProtection="1">
      <alignment vertical="center"/>
      <protection locked="0"/>
    </xf>
    <xf numFmtId="0" fontId="1" fillId="3" borderId="51" xfId="0" quotePrefix="1" applyFont="1" applyFill="1" applyBorder="1" applyAlignment="1" applyProtection="1">
      <alignment horizontal="center" vertical="center"/>
    </xf>
    <xf numFmtId="3" fontId="0" fillId="3" borderId="54" xfId="0" applyNumberFormat="1" applyFill="1" applyBorder="1" applyAlignment="1" applyProtection="1">
      <alignment vertical="center"/>
    </xf>
    <xf numFmtId="0" fontId="1" fillId="4" borderId="34" xfId="0" applyFont="1" applyFill="1" applyBorder="1" applyAlignment="1" applyProtection="1">
      <alignment horizontal="right" vertical="center"/>
    </xf>
    <xf numFmtId="0" fontId="0" fillId="4" borderId="50" xfId="0" applyFill="1" applyBorder="1" applyAlignment="1" applyProtection="1">
      <alignment vertical="center"/>
      <protection locked="0"/>
    </xf>
    <xf numFmtId="0" fontId="1" fillId="4" borderId="51" xfId="0" quotePrefix="1" applyFont="1" applyFill="1" applyBorder="1" applyAlignment="1" applyProtection="1">
      <alignment horizontal="center" vertical="center"/>
    </xf>
    <xf numFmtId="3" fontId="0" fillId="4" borderId="54" xfId="0" applyNumberFormat="1" applyFill="1" applyBorder="1" applyAlignment="1" applyProtection="1">
      <alignment vertical="center"/>
    </xf>
    <xf numFmtId="3" fontId="3" fillId="3" borderId="54" xfId="0" applyNumberFormat="1" applyFont="1" applyFill="1" applyBorder="1" applyAlignment="1" applyProtection="1">
      <alignment horizontal="center" vertical="center"/>
    </xf>
    <xf numFmtId="0" fontId="1" fillId="5" borderId="55" xfId="0" applyFont="1" applyFill="1" applyBorder="1" applyAlignment="1" applyProtection="1"/>
    <xf numFmtId="0" fontId="1" fillId="5" borderId="56" xfId="0" applyFont="1" applyFill="1" applyBorder="1" applyAlignment="1" applyProtection="1"/>
    <xf numFmtId="0" fontId="3" fillId="5" borderId="56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10" fillId="0" borderId="0" xfId="0" applyFont="1" applyAlignment="1" applyProtection="1">
      <alignment horizontal="left" vertical="center" wrapText="1"/>
    </xf>
    <xf numFmtId="0" fontId="0" fillId="0" borderId="0" xfId="0" quotePrefix="1" applyAlignment="1" applyProtection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5" fontId="3" fillId="0" borderId="6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165" fontId="5" fillId="0" borderId="15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165" fontId="5" fillId="0" borderId="19" xfId="0" quotePrefix="1" applyNumberFormat="1" applyFont="1" applyBorder="1" applyAlignment="1">
      <alignment horizontal="center"/>
    </xf>
    <xf numFmtId="165" fontId="5" fillId="0" borderId="14" xfId="0" quotePrefix="1" applyNumberFormat="1" applyFont="1" applyBorder="1" applyAlignment="1">
      <alignment horizontal="center"/>
    </xf>
    <xf numFmtId="165" fontId="5" fillId="0" borderId="23" xfId="0" quotePrefix="1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65" fontId="5" fillId="0" borderId="15" xfId="0" quotePrefix="1" applyNumberFormat="1" applyFont="1" applyBorder="1" applyAlignment="1">
      <alignment horizontal="center"/>
    </xf>
    <xf numFmtId="165" fontId="5" fillId="0" borderId="20" xfId="0" quotePrefix="1" applyNumberFormat="1" applyFont="1" applyBorder="1" applyAlignment="1">
      <alignment horizontal="center"/>
    </xf>
    <xf numFmtId="165" fontId="5" fillId="0" borderId="24" xfId="0" quotePrefix="1" applyNumberFormat="1" applyFont="1" applyBorder="1" applyAlignment="1">
      <alignment horizontal="center"/>
    </xf>
    <xf numFmtId="0" fontId="0" fillId="6" borderId="15" xfId="0" applyFill="1" applyBorder="1"/>
    <xf numFmtId="0" fontId="0" fillId="0" borderId="20" xfId="0" applyBorder="1"/>
    <xf numFmtId="0" fontId="0" fillId="0" borderId="29" xfId="0" applyBorder="1"/>
    <xf numFmtId="0" fontId="3" fillId="0" borderId="71" xfId="0" applyFont="1" applyFill="1" applyBorder="1" applyAlignment="1" applyProtection="1">
      <alignment horizontal="center"/>
    </xf>
    <xf numFmtId="0" fontId="3" fillId="0" borderId="75" xfId="0" applyFont="1" applyBorder="1"/>
    <xf numFmtId="0" fontId="0" fillId="6" borderId="14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15" fillId="0" borderId="76" xfId="0" applyFont="1" applyBorder="1" applyAlignment="1" applyProtection="1">
      <alignment horizontal="center"/>
    </xf>
    <xf numFmtId="0" fontId="16" fillId="0" borderId="76" xfId="0" applyFont="1" applyBorder="1" applyAlignment="1" applyProtection="1">
      <alignment horizontal="center"/>
    </xf>
    <xf numFmtId="0" fontId="14" fillId="0" borderId="78" xfId="0" applyFont="1" applyBorder="1" applyAlignment="1" applyProtection="1">
      <alignment horizontal="center"/>
    </xf>
    <xf numFmtId="0" fontId="3" fillId="0" borderId="77" xfId="0" applyFont="1" applyBorder="1" applyAlignment="1" applyProtection="1">
      <alignment horizontal="center"/>
    </xf>
    <xf numFmtId="0" fontId="3" fillId="0" borderId="79" xfId="0" applyFont="1" applyBorder="1" applyAlignment="1" applyProtection="1">
      <alignment horizontal="center"/>
    </xf>
    <xf numFmtId="0" fontId="18" fillId="0" borderId="79" xfId="0" applyFont="1" applyBorder="1" applyAlignment="1" applyProtection="1">
      <alignment horizontal="center"/>
    </xf>
    <xf numFmtId="0" fontId="18" fillId="0" borderId="76" xfId="0" applyFont="1" applyBorder="1" applyAlignment="1" applyProtection="1">
      <alignment horizontal="center"/>
    </xf>
    <xf numFmtId="0" fontId="3" fillId="0" borderId="74" xfId="0" applyFont="1" applyBorder="1" applyAlignment="1" applyProtection="1">
      <alignment horizontal="center"/>
    </xf>
    <xf numFmtId="0" fontId="3" fillId="0" borderId="81" xfId="0" applyFont="1" applyBorder="1" applyAlignment="1">
      <alignment horizontal="center"/>
    </xf>
    <xf numFmtId="0" fontId="18" fillId="0" borderId="78" xfId="0" applyFont="1" applyBorder="1" applyAlignment="1" applyProtection="1">
      <alignment horizontal="center"/>
    </xf>
    <xf numFmtId="0" fontId="3" fillId="0" borderId="0" xfId="0" applyFont="1" applyFill="1" applyBorder="1"/>
    <xf numFmtId="0" fontId="2" fillId="0" borderId="0" xfId="0" applyFont="1" applyAlignment="1" applyProtection="1">
      <alignment horizontal="left" vertical="center"/>
    </xf>
    <xf numFmtId="0" fontId="19" fillId="0" borderId="0" xfId="0" quotePrefix="1" applyFont="1" applyAlignment="1" applyProtection="1">
      <alignment vertical="center"/>
    </xf>
    <xf numFmtId="0" fontId="14" fillId="7" borderId="21" xfId="0" applyFont="1" applyFill="1" applyBorder="1" applyProtection="1">
      <protection locked="0"/>
    </xf>
    <xf numFmtId="0" fontId="15" fillId="7" borderId="19" xfId="0" applyFont="1" applyFill="1" applyBorder="1" applyProtection="1">
      <protection locked="0"/>
    </xf>
    <xf numFmtId="0" fontId="16" fillId="7" borderId="20" xfId="0" applyFont="1" applyFill="1" applyBorder="1" applyProtection="1">
      <protection locked="0"/>
    </xf>
    <xf numFmtId="0" fontId="18" fillId="8" borderId="18" xfId="0" applyFont="1" applyFill="1" applyBorder="1" applyProtection="1">
      <protection locked="0"/>
    </xf>
    <xf numFmtId="0" fontId="18" fillId="8" borderId="19" xfId="0" applyFont="1" applyFill="1" applyBorder="1" applyProtection="1">
      <protection locked="0"/>
    </xf>
    <xf numFmtId="0" fontId="18" fillId="8" borderId="46" xfId="0" applyFont="1" applyFill="1" applyBorder="1" applyProtection="1">
      <protection locked="0"/>
    </xf>
    <xf numFmtId="0" fontId="18" fillId="9" borderId="21" xfId="0" applyFont="1" applyFill="1" applyBorder="1" applyProtection="1">
      <protection locked="0"/>
    </xf>
    <xf numFmtId="0" fontId="18" fillId="9" borderId="19" xfId="0" applyFont="1" applyFill="1" applyBorder="1" applyProtection="1">
      <protection locked="0"/>
    </xf>
    <xf numFmtId="0" fontId="18" fillId="9" borderId="20" xfId="0" applyFont="1" applyFill="1" applyBorder="1" applyProtection="1">
      <protection locked="0"/>
    </xf>
    <xf numFmtId="0" fontId="14" fillId="7" borderId="25" xfId="0" applyFont="1" applyFill="1" applyBorder="1" applyProtection="1">
      <protection locked="0"/>
    </xf>
    <xf numFmtId="0" fontId="15" fillId="7" borderId="26" xfId="0" applyFont="1" applyFill="1" applyBorder="1" applyProtection="1">
      <protection locked="0"/>
    </xf>
    <xf numFmtId="0" fontId="16" fillId="7" borderId="29" xfId="0" applyFont="1" applyFill="1" applyBorder="1" applyProtection="1">
      <protection locked="0"/>
    </xf>
    <xf numFmtId="0" fontId="18" fillId="8" borderId="28" xfId="0" applyFont="1" applyFill="1" applyBorder="1" applyProtection="1">
      <protection locked="0"/>
    </xf>
    <xf numFmtId="0" fontId="18" fillId="8" borderId="26" xfId="0" applyFont="1" applyFill="1" applyBorder="1" applyProtection="1">
      <protection locked="0"/>
    </xf>
    <xf numFmtId="0" fontId="18" fillId="8" borderId="47" xfId="0" applyFont="1" applyFill="1" applyBorder="1" applyProtection="1">
      <protection locked="0"/>
    </xf>
    <xf numFmtId="0" fontId="18" fillId="9" borderId="25" xfId="0" applyFont="1" applyFill="1" applyBorder="1" applyProtection="1">
      <protection locked="0"/>
    </xf>
    <xf numFmtId="0" fontId="18" fillId="9" borderId="26" xfId="0" applyFont="1" applyFill="1" applyBorder="1" applyProtection="1">
      <protection locked="0"/>
    </xf>
    <xf numFmtId="0" fontId="18" fillId="9" borderId="29" xfId="0" applyFont="1" applyFill="1" applyBorder="1" applyProtection="1">
      <protection locked="0"/>
    </xf>
    <xf numFmtId="0" fontId="18" fillId="8" borderId="20" xfId="0" applyFont="1" applyFill="1" applyBorder="1" applyProtection="1">
      <protection locked="0"/>
    </xf>
    <xf numFmtId="0" fontId="18" fillId="8" borderId="29" xfId="0" applyFont="1" applyFill="1" applyBorder="1" applyProtection="1">
      <protection locked="0"/>
    </xf>
    <xf numFmtId="0" fontId="0" fillId="3" borderId="34" xfId="0" applyFill="1" applyBorder="1" applyAlignment="1" applyProtection="1">
      <alignment horizontal="center" vertical="center"/>
      <protection hidden="1"/>
    </xf>
    <xf numFmtId="165" fontId="0" fillId="3" borderId="34" xfId="0" applyNumberFormat="1" applyFill="1" applyBorder="1" applyAlignment="1" applyProtection="1">
      <alignment horizontal="center" vertical="center"/>
      <protection hidden="1"/>
    </xf>
    <xf numFmtId="3" fontId="0" fillId="3" borderId="44" xfId="0" applyNumberFormat="1" applyFill="1" applyBorder="1" applyAlignment="1" applyProtection="1">
      <alignment vertical="center"/>
      <protection hidden="1"/>
    </xf>
    <xf numFmtId="0" fontId="0" fillId="3" borderId="44" xfId="0" applyFill="1" applyBorder="1" applyAlignment="1" applyProtection="1">
      <alignment horizontal="center" vertical="center"/>
      <protection hidden="1"/>
    </xf>
    <xf numFmtId="0" fontId="0" fillId="4" borderId="34" xfId="0" applyFill="1" applyBorder="1" applyAlignment="1" applyProtection="1">
      <alignment horizontal="center" vertical="center"/>
      <protection hidden="1"/>
    </xf>
    <xf numFmtId="165" fontId="0" fillId="4" borderId="34" xfId="0" applyNumberFormat="1" applyFill="1" applyBorder="1" applyAlignment="1" applyProtection="1">
      <alignment horizontal="center" vertical="center"/>
      <protection hidden="1"/>
    </xf>
    <xf numFmtId="3" fontId="0" fillId="4" borderId="44" xfId="0" applyNumberFormat="1" applyFill="1" applyBorder="1" applyAlignment="1" applyProtection="1">
      <alignment vertical="center"/>
      <protection hidden="1"/>
    </xf>
    <xf numFmtId="0" fontId="0" fillId="4" borderId="44" xfId="0" applyFill="1" applyBorder="1" applyAlignment="1" applyProtection="1">
      <alignment horizontal="center" vertical="center"/>
      <protection hidden="1"/>
    </xf>
    <xf numFmtId="0" fontId="0" fillId="3" borderId="44" xfId="0" applyFill="1" applyBorder="1" applyAlignment="1" applyProtection="1">
      <alignment vertical="center"/>
      <protection hidden="1"/>
    </xf>
    <xf numFmtId="0" fontId="0" fillId="4" borderId="44" xfId="0" applyFill="1" applyBorder="1" applyAlignment="1" applyProtection="1">
      <alignment vertical="center"/>
      <protection hidden="1"/>
    </xf>
    <xf numFmtId="0" fontId="0" fillId="6" borderId="10" xfId="0" applyFill="1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6" borderId="12" xfId="0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29" xfId="0" applyBorder="1" applyProtection="1">
      <protection hidden="1"/>
    </xf>
    <xf numFmtId="0" fontId="0" fillId="0" borderId="25" xfId="0" applyBorder="1" applyAlignment="1" applyProtection="1">
      <alignment vertical="center"/>
      <protection hidden="1"/>
    </xf>
    <xf numFmtId="0" fontId="0" fillId="5" borderId="58" xfId="0" applyFill="1" applyBorder="1" applyProtection="1">
      <protection hidden="1"/>
    </xf>
    <xf numFmtId="0" fontId="0" fillId="5" borderId="61" xfId="0" applyFill="1" applyBorder="1" applyProtection="1">
      <protection hidden="1"/>
    </xf>
    <xf numFmtId="0" fontId="0" fillId="3" borderId="64" xfId="0" applyFill="1" applyBorder="1" applyAlignment="1" applyProtection="1">
      <alignment horizontal="center" vertical="center"/>
      <protection hidden="1"/>
    </xf>
    <xf numFmtId="0" fontId="0" fillId="3" borderId="64" xfId="0" applyFill="1" applyBorder="1" applyAlignment="1" applyProtection="1">
      <alignment vertical="center"/>
      <protection hidden="1"/>
    </xf>
    <xf numFmtId="0" fontId="0" fillId="4" borderId="64" xfId="0" applyFill="1" applyBorder="1" applyAlignment="1" applyProtection="1">
      <alignment horizontal="center" vertical="center"/>
      <protection hidden="1"/>
    </xf>
    <xf numFmtId="0" fontId="0" fillId="4" borderId="64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9" fillId="5" borderId="55" xfId="0" applyFont="1" applyFill="1" applyBorder="1" applyAlignment="1" applyProtection="1">
      <alignment horizontal="left" vertical="center"/>
      <protection hidden="1"/>
    </xf>
    <xf numFmtId="0" fontId="0" fillId="5" borderId="56" xfId="0" applyFill="1" applyBorder="1" applyAlignment="1" applyProtection="1">
      <alignment vertical="center"/>
      <protection hidden="1"/>
    </xf>
    <xf numFmtId="0" fontId="0" fillId="5" borderId="56" xfId="0" applyFill="1" applyBorder="1" applyAlignment="1" applyProtection="1">
      <alignment horizontal="center" vertical="center"/>
      <protection hidden="1"/>
    </xf>
    <xf numFmtId="0" fontId="10" fillId="5" borderId="56" xfId="0" applyFont="1" applyFill="1" applyBorder="1" applyAlignment="1" applyProtection="1">
      <alignment horizontal="left" vertical="center" wrapText="1"/>
      <protection hidden="1"/>
    </xf>
    <xf numFmtId="0" fontId="10" fillId="5" borderId="57" xfId="0" applyFont="1" applyFill="1" applyBorder="1" applyAlignment="1" applyProtection="1">
      <alignment horizontal="left" vertical="center" wrapText="1"/>
      <protection hidden="1"/>
    </xf>
    <xf numFmtId="0" fontId="0" fillId="3" borderId="55" xfId="0" quotePrefix="1" applyFill="1" applyBorder="1" applyAlignment="1" applyProtection="1">
      <alignment horizontal="center" vertical="center"/>
      <protection hidden="1"/>
    </xf>
    <xf numFmtId="0" fontId="0" fillId="4" borderId="55" xfId="0" quotePrefix="1" applyFill="1" applyBorder="1" applyAlignment="1" applyProtection="1">
      <alignment horizontal="center" vertical="center"/>
      <protection hidden="1"/>
    </xf>
    <xf numFmtId="0" fontId="0" fillId="4" borderId="55" xfId="0" applyFill="1" applyBorder="1" applyAlignment="1" applyProtection="1">
      <alignment horizontal="center" vertical="center"/>
      <protection hidden="1"/>
    </xf>
    <xf numFmtId="0" fontId="0" fillId="3" borderId="55" xfId="0" applyFill="1" applyBorder="1" applyAlignment="1" applyProtection="1">
      <alignment horizontal="center" vertical="center"/>
      <protection hidden="1"/>
    </xf>
    <xf numFmtId="0" fontId="0" fillId="4" borderId="55" xfId="0" applyFill="1" applyBorder="1" applyAlignment="1" applyProtection="1">
      <alignment vertical="center"/>
      <protection hidden="1"/>
    </xf>
    <xf numFmtId="0" fontId="0" fillId="3" borderId="55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40" xfId="0" applyBorder="1" applyAlignment="1" applyProtection="1">
      <alignment vertical="center"/>
      <protection hidden="1"/>
    </xf>
    <xf numFmtId="0" fontId="0" fillId="0" borderId="42" xfId="0" applyBorder="1" applyProtection="1">
      <protection hidden="1"/>
    </xf>
    <xf numFmtId="0" fontId="0" fillId="0" borderId="66" xfId="0" applyBorder="1" applyProtection="1">
      <protection hidden="1"/>
    </xf>
    <xf numFmtId="3" fontId="5" fillId="0" borderId="11" xfId="0" applyNumberFormat="1" applyFont="1" applyBorder="1"/>
    <xf numFmtId="0" fontId="5" fillId="0" borderId="1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5" fillId="0" borderId="11" xfId="0" quotePrefix="1" applyFont="1" applyBorder="1"/>
    <xf numFmtId="0" fontId="5" fillId="0" borderId="12" xfId="0" quotePrefix="1" applyFont="1" applyBorder="1"/>
    <xf numFmtId="3" fontId="5" fillId="0" borderId="15" xfId="0" applyNumberFormat="1" applyFont="1" applyBorder="1"/>
    <xf numFmtId="3" fontId="5" fillId="0" borderId="20" xfId="0" applyNumberFormat="1" applyFont="1" applyBorder="1"/>
    <xf numFmtId="0" fontId="5" fillId="0" borderId="14" xfId="0" quotePrefix="1" applyFont="1" applyFill="1" applyBorder="1"/>
    <xf numFmtId="0" fontId="5" fillId="0" borderId="19" xfId="0" applyFont="1" applyFill="1" applyBorder="1"/>
    <xf numFmtId="0" fontId="5" fillId="0" borderId="19" xfId="0" quotePrefix="1" applyFont="1" applyFill="1" applyBorder="1"/>
    <xf numFmtId="0" fontId="5" fillId="0" borderId="26" xfId="0" applyFont="1" applyFill="1" applyBorder="1"/>
    <xf numFmtId="0" fontId="0" fillId="0" borderId="83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46" xfId="0" applyBorder="1" applyProtection="1"/>
    <xf numFmtId="0" fontId="0" fillId="0" borderId="18" xfId="0" applyFill="1" applyBorder="1" applyAlignment="1" applyProtection="1">
      <alignment horizontal="center" vertical="center"/>
    </xf>
    <xf numFmtId="0" fontId="0" fillId="4" borderId="56" xfId="0" applyFill="1" applyBorder="1" applyAlignment="1" applyProtection="1">
      <alignment horizontal="left" vertical="center"/>
      <protection hidden="1"/>
    </xf>
    <xf numFmtId="0" fontId="0" fillId="4" borderId="57" xfId="0" applyFill="1" applyBorder="1" applyAlignment="1" applyProtection="1">
      <alignment horizontal="left" vertical="center"/>
      <protection hidden="1"/>
    </xf>
    <xf numFmtId="0" fontId="4" fillId="0" borderId="92" xfId="0" pivotButton="1" applyFont="1" applyFill="1" applyBorder="1" applyAlignment="1">
      <alignment horizontal="center"/>
    </xf>
    <xf numFmtId="0" fontId="4" fillId="0" borderId="92" xfId="0" applyFont="1" applyFill="1" applyBorder="1" applyAlignment="1">
      <alignment horizontal="center"/>
    </xf>
    <xf numFmtId="0" fontId="0" fillId="3" borderId="56" xfId="0" applyFill="1" applyBorder="1" applyAlignment="1" applyProtection="1">
      <alignment horizontal="left" vertical="top"/>
      <protection hidden="1"/>
    </xf>
    <xf numFmtId="0" fontId="0" fillId="3" borderId="57" xfId="0" applyFill="1" applyBorder="1" applyAlignment="1" applyProtection="1">
      <alignment horizontal="left" vertical="top"/>
      <protection hidden="1"/>
    </xf>
    <xf numFmtId="0" fontId="6" fillId="0" borderId="0" xfId="0" applyFont="1" applyFill="1" applyBorder="1"/>
    <xf numFmtId="0" fontId="10" fillId="3" borderId="55" xfId="0" applyFont="1" applyFill="1" applyBorder="1" applyAlignment="1" applyProtection="1">
      <alignment horizontal="left" vertical="top"/>
      <protection hidden="1"/>
    </xf>
    <xf numFmtId="0" fontId="0" fillId="0" borderId="46" xfId="0" applyBorder="1" applyProtection="1">
      <protection locked="0" hidden="1"/>
    </xf>
    <xf numFmtId="0" fontId="0" fillId="0" borderId="47" xfId="0" applyBorder="1" applyProtection="1">
      <protection locked="0" hidden="1"/>
    </xf>
    <xf numFmtId="0" fontId="14" fillId="6" borderId="13" xfId="0" applyFont="1" applyFill="1" applyBorder="1" applyProtection="1">
      <protection hidden="1"/>
    </xf>
    <xf numFmtId="0" fontId="15" fillId="6" borderId="14" xfId="0" applyFont="1" applyFill="1" applyBorder="1" applyProtection="1">
      <protection hidden="1"/>
    </xf>
    <xf numFmtId="0" fontId="16" fillId="6" borderId="15" xfId="0" applyFont="1" applyFill="1" applyBorder="1" applyProtection="1">
      <protection hidden="1"/>
    </xf>
    <xf numFmtId="0" fontId="3" fillId="6" borderId="39" xfId="0" applyFont="1" applyFill="1" applyBorder="1" applyProtection="1">
      <protection hidden="1"/>
    </xf>
    <xf numFmtId="0" fontId="3" fillId="6" borderId="14" xfId="0" applyFont="1" applyFill="1" applyBorder="1" applyProtection="1">
      <protection hidden="1"/>
    </xf>
    <xf numFmtId="0" fontId="3" fillId="6" borderId="15" xfId="0" applyFont="1" applyFill="1" applyBorder="1" applyProtection="1">
      <protection hidden="1"/>
    </xf>
    <xf numFmtId="0" fontId="3" fillId="6" borderId="13" xfId="0" applyFont="1" applyFill="1" applyBorder="1" applyProtection="1">
      <protection hidden="1"/>
    </xf>
    <xf numFmtId="0" fontId="0" fillId="6" borderId="45" xfId="0" applyFill="1" applyBorder="1" applyProtection="1">
      <protection hidden="1"/>
    </xf>
    <xf numFmtId="0" fontId="3" fillId="6" borderId="80" xfId="0" applyFont="1" applyFill="1" applyBorder="1" applyProtection="1">
      <protection hidden="1"/>
    </xf>
    <xf numFmtId="1" fontId="0" fillId="0" borderId="83" xfId="0" applyNumberFormat="1" applyBorder="1" applyAlignment="1" applyProtection="1">
      <alignment horizontal="center" vertical="center"/>
    </xf>
    <xf numFmtId="1" fontId="0" fillId="0" borderId="82" xfId="0" applyNumberFormat="1" applyBorder="1" applyAlignment="1" applyProtection="1">
      <alignment horizontal="center" vertical="center"/>
    </xf>
    <xf numFmtId="1" fontId="0" fillId="0" borderId="74" xfId="0" applyNumberFormat="1" applyBorder="1" applyAlignment="1" applyProtection="1">
      <alignment horizontal="center" vertical="center"/>
    </xf>
    <xf numFmtId="1" fontId="0" fillId="0" borderId="77" xfId="0" applyNumberFormat="1" applyBorder="1" applyAlignment="1" applyProtection="1">
      <alignment horizontal="center" vertical="center"/>
    </xf>
    <xf numFmtId="1" fontId="0" fillId="0" borderId="45" xfId="0" applyNumberFormat="1" applyBorder="1" applyAlignment="1" applyProtection="1">
      <alignment horizontal="center" vertical="center"/>
    </xf>
    <xf numFmtId="1" fontId="0" fillId="0" borderId="10" xfId="0" applyNumberFormat="1" applyBorder="1" applyAlignment="1" applyProtection="1">
      <alignment horizontal="center" vertical="center"/>
    </xf>
    <xf numFmtId="1" fontId="0" fillId="0" borderId="18" xfId="0" applyNumberFormat="1" applyFill="1" applyBorder="1" applyAlignment="1" applyProtection="1">
      <alignment horizontal="center" vertical="center"/>
    </xf>
    <xf numFmtId="1" fontId="0" fillId="0" borderId="0" xfId="0" applyNumberFormat="1" applyProtection="1"/>
    <xf numFmtId="0" fontId="0" fillId="10" borderId="9" xfId="0" applyFont="1" applyFill="1" applyBorder="1"/>
    <xf numFmtId="0" fontId="0" fillId="10" borderId="10" xfId="0" quotePrefix="1" applyFont="1" applyFill="1" applyBorder="1"/>
    <xf numFmtId="0" fontId="0" fillId="10" borderId="11" xfId="0" applyFont="1" applyFill="1" applyBorder="1"/>
    <xf numFmtId="0" fontId="0" fillId="10" borderId="12" xfId="0" applyFont="1" applyFill="1" applyBorder="1"/>
    <xf numFmtId="0" fontId="0" fillId="10" borderId="17" xfId="0" applyFont="1" applyFill="1" applyBorder="1"/>
    <xf numFmtId="0" fontId="0" fillId="10" borderId="18" xfId="0" applyFont="1" applyFill="1" applyBorder="1"/>
    <xf numFmtId="0" fontId="0" fillId="10" borderId="19" xfId="0" applyFont="1" applyFill="1" applyBorder="1"/>
    <xf numFmtId="0" fontId="0" fillId="10" borderId="20" xfId="0" applyFont="1" applyFill="1" applyBorder="1"/>
    <xf numFmtId="0" fontId="0" fillId="11" borderId="18" xfId="0" applyFont="1" applyFill="1" applyBorder="1"/>
    <xf numFmtId="0" fontId="0" fillId="11" borderId="19" xfId="0" applyFont="1" applyFill="1" applyBorder="1"/>
    <xf numFmtId="0" fontId="0" fillId="11" borderId="18" xfId="0" quotePrefix="1" applyFont="1" applyFill="1" applyBorder="1"/>
    <xf numFmtId="0" fontId="0" fillId="11" borderId="17" xfId="0" applyFont="1" applyFill="1" applyBorder="1"/>
    <xf numFmtId="0" fontId="0" fillId="11" borderId="20" xfId="0" applyFont="1" applyFill="1" applyBorder="1"/>
    <xf numFmtId="0" fontId="0" fillId="10" borderId="18" xfId="0" quotePrefix="1" applyFont="1" applyFill="1" applyBorder="1"/>
    <xf numFmtId="0" fontId="0" fillId="10" borderId="27" xfId="0" applyFont="1" applyFill="1" applyBorder="1"/>
    <xf numFmtId="0" fontId="0" fillId="10" borderId="26" xfId="0" applyFont="1" applyFill="1" applyBorder="1"/>
    <xf numFmtId="0" fontId="0" fillId="11" borderId="28" xfId="0" quotePrefix="1" applyFont="1" applyFill="1" applyBorder="1"/>
    <xf numFmtId="0" fontId="0" fillId="11" borderId="29" xfId="0" applyFont="1" applyFill="1" applyBorder="1"/>
    <xf numFmtId="0" fontId="21" fillId="11" borderId="18" xfId="0" quotePrefix="1" applyFont="1" applyFill="1" applyBorder="1"/>
    <xf numFmtId="0" fontId="0" fillId="11" borderId="93" xfId="0" applyFont="1" applyFill="1" applyBorder="1"/>
    <xf numFmtId="0" fontId="0" fillId="11" borderId="82" xfId="0" quotePrefix="1" applyFont="1" applyFill="1" applyBorder="1"/>
    <xf numFmtId="0" fontId="0" fillId="11" borderId="82" xfId="0" applyFont="1" applyFill="1" applyBorder="1"/>
    <xf numFmtId="0" fontId="0" fillId="11" borderId="23" xfId="0" applyFont="1" applyFill="1" applyBorder="1"/>
    <xf numFmtId="0" fontId="0" fillId="11" borderId="24" xfId="0" applyFont="1" applyFill="1" applyBorder="1"/>
    <xf numFmtId="0" fontId="5" fillId="0" borderId="80" xfId="0" applyFont="1" applyBorder="1"/>
    <xf numFmtId="0" fontId="5" fillId="0" borderId="45" xfId="0" applyFont="1" applyBorder="1"/>
    <xf numFmtId="0" fontId="5" fillId="0" borderId="46" xfId="0" applyFont="1" applyBorder="1"/>
    <xf numFmtId="0" fontId="5" fillId="11" borderId="19" xfId="0" quotePrefix="1" applyFont="1" applyFill="1" applyBorder="1"/>
    <xf numFmtId="0" fontId="5" fillId="11" borderId="16" xfId="0" applyFont="1" applyFill="1" applyBorder="1"/>
    <xf numFmtId="0" fontId="5" fillId="11" borderId="11" xfId="0" applyFont="1" applyFill="1" applyBorder="1" applyAlignment="1">
      <alignment horizontal="center"/>
    </xf>
    <xf numFmtId="0" fontId="5" fillId="11" borderId="11" xfId="0" applyFont="1" applyFill="1" applyBorder="1"/>
    <xf numFmtId="0" fontId="5" fillId="11" borderId="45" xfId="0" applyFont="1" applyFill="1" applyBorder="1"/>
    <xf numFmtId="0" fontId="5" fillId="11" borderId="12" xfId="0" applyFont="1" applyFill="1" applyBorder="1"/>
    <xf numFmtId="0" fontId="5" fillId="11" borderId="19" xfId="0" applyFont="1" applyFill="1" applyBorder="1"/>
    <xf numFmtId="0" fontId="5" fillId="11" borderId="20" xfId="0" applyFont="1" applyFill="1" applyBorder="1"/>
    <xf numFmtId="0" fontId="5" fillId="11" borderId="19" xfId="0" applyFont="1" applyFill="1" applyBorder="1" applyAlignment="1">
      <alignment horizontal="center"/>
    </xf>
    <xf numFmtId="0" fontId="5" fillId="11" borderId="19" xfId="0" quotePrefix="1" applyFont="1" applyFill="1" applyBorder="1" applyAlignment="1">
      <alignment horizontal="center"/>
    </xf>
    <xf numFmtId="0" fontId="5" fillId="11" borderId="21" xfId="0" applyFont="1" applyFill="1" applyBorder="1"/>
    <xf numFmtId="0" fontId="5" fillId="11" borderId="46" xfId="0" applyFont="1" applyFill="1" applyBorder="1"/>
    <xf numFmtId="0" fontId="5" fillId="0" borderId="19" xfId="0" applyFont="1" applyFill="1" applyBorder="1" applyAlignment="1">
      <alignment horizontal="center"/>
    </xf>
    <xf numFmtId="0" fontId="5" fillId="11" borderId="26" xfId="0" applyFont="1" applyFill="1" applyBorder="1"/>
    <xf numFmtId="0" fontId="5" fillId="0" borderId="47" xfId="0" applyFont="1" applyBorder="1"/>
    <xf numFmtId="0" fontId="5" fillId="11" borderId="14" xfId="0" applyFont="1" applyFill="1" applyBorder="1" applyAlignment="1">
      <alignment horizontal="center"/>
    </xf>
    <xf numFmtId="0" fontId="5" fillId="11" borderId="11" xfId="0" quotePrefix="1" applyFont="1" applyFill="1" applyBorder="1" applyAlignment="1">
      <alignment horizontal="center"/>
    </xf>
    <xf numFmtId="0" fontId="5" fillId="11" borderId="11" xfId="0" quotePrefix="1" applyFont="1" applyFill="1" applyBorder="1"/>
    <xf numFmtId="0" fontId="5" fillId="0" borderId="83" xfId="0" applyFont="1" applyBorder="1"/>
    <xf numFmtId="0" fontId="3" fillId="0" borderId="94" xfId="0" applyFont="1" applyBorder="1"/>
    <xf numFmtId="0" fontId="0" fillId="0" borderId="95" xfId="0" applyFont="1" applyBorder="1"/>
    <xf numFmtId="0" fontId="5" fillId="0" borderId="39" xfId="0" applyFont="1" applyBorder="1"/>
    <xf numFmtId="0" fontId="5" fillId="0" borderId="18" xfId="0" applyFont="1" applyBorder="1"/>
    <xf numFmtId="0" fontId="5" fillId="11" borderId="23" xfId="0" applyFont="1" applyFill="1" applyBorder="1"/>
    <xf numFmtId="0" fontId="3" fillId="0" borderId="96" xfId="0" applyFont="1" applyBorder="1" applyAlignment="1">
      <alignment horizontal="center"/>
    </xf>
    <xf numFmtId="165" fontId="5" fillId="0" borderId="76" xfId="0" applyNumberFormat="1" applyFont="1" applyBorder="1" applyAlignment="1">
      <alignment horizontal="center"/>
    </xf>
    <xf numFmtId="165" fontId="5" fillId="11" borderId="19" xfId="0" applyNumberFormat="1" applyFont="1" applyFill="1" applyBorder="1" applyAlignment="1">
      <alignment horizontal="center"/>
    </xf>
    <xf numFmtId="0" fontId="5" fillId="11" borderId="14" xfId="0" applyFont="1" applyFill="1" applyBorder="1"/>
    <xf numFmtId="0" fontId="5" fillId="0" borderId="28" xfId="0" applyFont="1" applyBorder="1"/>
    <xf numFmtId="0" fontId="5" fillId="0" borderId="39" xfId="0" quotePrefix="1" applyFont="1" applyBorder="1"/>
    <xf numFmtId="0" fontId="5" fillId="0" borderId="39" xfId="0" quotePrefix="1" applyFont="1" applyBorder="1" applyAlignment="1">
      <alignment horizontal="center"/>
    </xf>
    <xf numFmtId="0" fontId="5" fillId="0" borderId="18" xfId="0" quotePrefix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3" fontId="5" fillId="11" borderId="14" xfId="0" applyNumberFormat="1" applyFont="1" applyFill="1" applyBorder="1"/>
    <xf numFmtId="0" fontId="5" fillId="11" borderId="13" xfId="0" applyFont="1" applyFill="1" applyBorder="1"/>
    <xf numFmtId="0" fontId="5" fillId="11" borderId="39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/>
    </xf>
    <xf numFmtId="165" fontId="5" fillId="11" borderId="14" xfId="0" applyNumberFormat="1" applyFont="1" applyFill="1" applyBorder="1" applyAlignment="1">
      <alignment horizontal="center"/>
    </xf>
    <xf numFmtId="165" fontId="5" fillId="11" borderId="15" xfId="0" applyNumberFormat="1" applyFont="1" applyFill="1" applyBorder="1" applyAlignment="1">
      <alignment horizontal="center"/>
    </xf>
    <xf numFmtId="0" fontId="5" fillId="11" borderId="15" xfId="0" applyFont="1" applyFill="1" applyBorder="1"/>
    <xf numFmtId="0" fontId="5" fillId="11" borderId="18" xfId="0" applyFont="1" applyFill="1" applyBorder="1" applyAlignment="1">
      <alignment horizontal="center"/>
    </xf>
    <xf numFmtId="3" fontId="5" fillId="11" borderId="19" xfId="0" applyNumberFormat="1" applyFont="1" applyFill="1" applyBorder="1"/>
    <xf numFmtId="0" fontId="5" fillId="11" borderId="21" xfId="0" applyFont="1" applyFill="1" applyBorder="1" applyAlignment="1">
      <alignment horizontal="center"/>
    </xf>
    <xf numFmtId="165" fontId="5" fillId="11" borderId="20" xfId="0" applyNumberFormat="1" applyFont="1" applyFill="1" applyBorder="1" applyAlignment="1">
      <alignment horizontal="center"/>
    </xf>
    <xf numFmtId="0" fontId="5" fillId="11" borderId="22" xfId="0" applyFont="1" applyFill="1" applyBorder="1"/>
    <xf numFmtId="0" fontId="5" fillId="11" borderId="82" xfId="0" applyFont="1" applyFill="1" applyBorder="1" applyAlignment="1">
      <alignment horizontal="center"/>
    </xf>
    <xf numFmtId="3" fontId="5" fillId="11" borderId="23" xfId="0" applyNumberFormat="1" applyFont="1" applyFill="1" applyBorder="1"/>
    <xf numFmtId="165" fontId="5" fillId="11" borderId="23" xfId="0" applyNumberFormat="1" applyFont="1" applyFill="1" applyBorder="1" applyAlignment="1">
      <alignment horizontal="center"/>
    </xf>
    <xf numFmtId="0" fontId="5" fillId="11" borderId="23" xfId="0" quotePrefix="1" applyFont="1" applyFill="1" applyBorder="1"/>
    <xf numFmtId="0" fontId="5" fillId="11" borderId="24" xfId="0" quotePrefix="1" applyFont="1" applyFill="1" applyBorder="1"/>
    <xf numFmtId="3" fontId="5" fillId="11" borderId="11" xfId="0" applyNumberFormat="1" applyFont="1" applyFill="1" applyBorder="1"/>
    <xf numFmtId="165" fontId="5" fillId="11" borderId="19" xfId="0" quotePrefix="1" applyNumberFormat="1" applyFont="1" applyFill="1" applyBorder="1" applyAlignment="1">
      <alignment horizontal="center"/>
    </xf>
    <xf numFmtId="3" fontId="5" fillId="11" borderId="26" xfId="0" applyNumberFormat="1" applyFont="1" applyFill="1" applyBorder="1"/>
    <xf numFmtId="0" fontId="5" fillId="11" borderId="14" xfId="0" quotePrefix="1" applyFont="1" applyFill="1" applyBorder="1"/>
    <xf numFmtId="165" fontId="5" fillId="11" borderId="79" xfId="0" applyNumberFormat="1" applyFont="1" applyFill="1" applyBorder="1" applyAlignment="1">
      <alignment horizontal="center"/>
    </xf>
    <xf numFmtId="3" fontId="5" fillId="0" borderId="80" xfId="0" applyNumberFormat="1" applyFont="1" applyBorder="1"/>
    <xf numFmtId="3" fontId="5" fillId="0" borderId="46" xfId="0" applyNumberFormat="1" applyFont="1" applyBorder="1"/>
    <xf numFmtId="3" fontId="5" fillId="0" borderId="47" xfId="0" applyNumberFormat="1" applyFont="1" applyBorder="1"/>
    <xf numFmtId="3" fontId="5" fillId="0" borderId="83" xfId="0" applyNumberFormat="1" applyFont="1" applyBorder="1"/>
    <xf numFmtId="3" fontId="5" fillId="0" borderId="29" xfId="0" applyNumberFormat="1" applyFont="1" applyBorder="1"/>
    <xf numFmtId="165" fontId="5" fillId="11" borderId="14" xfId="0" quotePrefix="1" applyNumberFormat="1" applyFont="1" applyFill="1" applyBorder="1" applyAlignment="1">
      <alignment horizontal="center"/>
    </xf>
    <xf numFmtId="165" fontId="5" fillId="11" borderId="23" xfId="0" quotePrefix="1" applyNumberFormat="1" applyFont="1" applyFill="1" applyBorder="1" applyAlignment="1">
      <alignment horizontal="center"/>
    </xf>
    <xf numFmtId="165" fontId="5" fillId="11" borderId="26" xfId="0" applyNumberFormat="1" applyFont="1" applyFill="1" applyBorder="1" applyAlignment="1">
      <alignment horizontal="center"/>
    </xf>
    <xf numFmtId="165" fontId="5" fillId="11" borderId="11" xfId="0" applyNumberFormat="1" applyFont="1" applyFill="1" applyBorder="1" applyAlignment="1">
      <alignment horizontal="center"/>
    </xf>
    <xf numFmtId="0" fontId="22" fillId="0" borderId="13" xfId="0" applyFont="1" applyBorder="1"/>
    <xf numFmtId="0" fontId="22" fillId="0" borderId="39" xfId="0" applyFont="1" applyBorder="1" applyAlignment="1">
      <alignment horizontal="center"/>
    </xf>
    <xf numFmtId="0" fontId="22" fillId="0" borderId="14" xfId="0" applyFont="1" applyBorder="1"/>
    <xf numFmtId="3" fontId="22" fillId="0" borderId="14" xfId="0" applyNumberFormat="1" applyFont="1" applyBorder="1"/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165" fontId="22" fillId="0" borderId="14" xfId="0" applyNumberFormat="1" applyFont="1" applyBorder="1" applyAlignment="1">
      <alignment horizontal="center"/>
    </xf>
    <xf numFmtId="165" fontId="22" fillId="0" borderId="15" xfId="0" applyNumberFormat="1" applyFont="1" applyBorder="1" applyAlignment="1">
      <alignment horizontal="center"/>
    </xf>
    <xf numFmtId="0" fontId="22" fillId="0" borderId="15" xfId="0" applyFont="1" applyBorder="1"/>
    <xf numFmtId="0" fontId="22" fillId="0" borderId="21" xfId="0" applyFont="1" applyBorder="1"/>
    <xf numFmtId="0" fontId="22" fillId="0" borderId="18" xfId="0" applyFont="1" applyBorder="1" applyAlignment="1">
      <alignment horizontal="center"/>
    </xf>
    <xf numFmtId="0" fontId="22" fillId="0" borderId="19" xfId="0" applyFont="1" applyBorder="1"/>
    <xf numFmtId="3" fontId="22" fillId="0" borderId="19" xfId="0" applyNumberFormat="1" applyFont="1" applyBorder="1"/>
    <xf numFmtId="0" fontId="22" fillId="0" borderId="21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165" fontId="22" fillId="0" borderId="19" xfId="0" applyNumberFormat="1" applyFont="1" applyBorder="1" applyAlignment="1">
      <alignment horizontal="center"/>
    </xf>
    <xf numFmtId="165" fontId="22" fillId="0" borderId="20" xfId="0" applyNumberFormat="1" applyFont="1" applyBorder="1" applyAlignment="1">
      <alignment horizontal="center"/>
    </xf>
    <xf numFmtId="0" fontId="22" fillId="0" borderId="20" xfId="0" applyFont="1" applyBorder="1"/>
    <xf numFmtId="165" fontId="22" fillId="0" borderId="19" xfId="0" quotePrefix="1" applyNumberFormat="1" applyFont="1" applyBorder="1" applyAlignment="1">
      <alignment horizontal="center"/>
    </xf>
    <xf numFmtId="0" fontId="22" fillId="0" borderId="25" xfId="0" applyFont="1" applyBorder="1"/>
    <xf numFmtId="0" fontId="22" fillId="0" borderId="28" xfId="0" applyFont="1" applyBorder="1" applyAlignment="1">
      <alignment horizontal="center"/>
    </xf>
    <xf numFmtId="0" fontId="22" fillId="0" borderId="26" xfId="0" applyFont="1" applyBorder="1"/>
    <xf numFmtId="3" fontId="22" fillId="0" borderId="26" xfId="0" applyNumberFormat="1" applyFont="1" applyBorder="1"/>
    <xf numFmtId="0" fontId="22" fillId="0" borderId="25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165" fontId="22" fillId="0" borderId="26" xfId="0" applyNumberFormat="1" applyFont="1" applyBorder="1" applyAlignment="1">
      <alignment horizontal="center"/>
    </xf>
    <xf numFmtId="165" fontId="22" fillId="0" borderId="29" xfId="0" applyNumberFormat="1" applyFont="1" applyBorder="1" applyAlignment="1">
      <alignment horizontal="center"/>
    </xf>
    <xf numFmtId="0" fontId="22" fillId="0" borderId="26" xfId="0" quotePrefix="1" applyFont="1" applyBorder="1"/>
    <xf numFmtId="0" fontId="22" fillId="0" borderId="29" xfId="0" quotePrefix="1" applyFont="1" applyBorder="1"/>
    <xf numFmtId="0" fontId="23" fillId="0" borderId="17" xfId="0" applyFont="1" applyBorder="1"/>
    <xf numFmtId="0" fontId="22" fillId="0" borderId="14" xfId="0" quotePrefix="1" applyFont="1" applyBorder="1"/>
    <xf numFmtId="0" fontId="22" fillId="0" borderId="14" xfId="0" quotePrefix="1" applyFont="1" applyBorder="1" applyAlignment="1">
      <alignment horizontal="center"/>
    </xf>
    <xf numFmtId="0" fontId="22" fillId="0" borderId="80" xfId="0" applyFont="1" applyBorder="1"/>
    <xf numFmtId="0" fontId="22" fillId="0" borderId="19" xfId="0" quotePrefix="1" applyFont="1" applyBorder="1" applyAlignment="1">
      <alignment horizontal="center"/>
    </xf>
    <xf numFmtId="0" fontId="22" fillId="0" borderId="46" xfId="0" applyFont="1" applyBorder="1"/>
    <xf numFmtId="0" fontId="22" fillId="0" borderId="19" xfId="0" quotePrefix="1" applyFont="1" applyBorder="1"/>
    <xf numFmtId="0" fontId="22" fillId="0" borderId="26" xfId="0" quotePrefix="1" applyFont="1" applyBorder="1" applyAlignment="1">
      <alignment horizontal="center"/>
    </xf>
    <xf numFmtId="0" fontId="22" fillId="0" borderId="47" xfId="0" applyFont="1" applyBorder="1"/>
    <xf numFmtId="0" fontId="22" fillId="0" borderId="29" xfId="0" applyFont="1" applyBorder="1"/>
    <xf numFmtId="0" fontId="5" fillId="0" borderId="0" xfId="0" applyFont="1" applyFill="1" applyBorder="1"/>
    <xf numFmtId="0" fontId="5" fillId="0" borderId="0" xfId="0" applyFont="1" applyFill="1"/>
    <xf numFmtId="0" fontId="23" fillId="0" borderId="0" xfId="0" applyFont="1"/>
    <xf numFmtId="0" fontId="24" fillId="0" borderId="0" xfId="0" applyFont="1"/>
    <xf numFmtId="0" fontId="24" fillId="0" borderId="0" xfId="0" quotePrefix="1" applyFont="1"/>
    <xf numFmtId="0" fontId="24" fillId="0" borderId="0" xfId="0" applyFont="1" applyFill="1" applyBorder="1"/>
    <xf numFmtId="0" fontId="4" fillId="0" borderId="1" xfId="0" applyFont="1" applyFill="1" applyBorder="1" applyAlignment="1">
      <alignment horizontal="center"/>
    </xf>
    <xf numFmtId="0" fontId="0" fillId="0" borderId="0" xfId="0" quotePrefix="1" applyFont="1"/>
    <xf numFmtId="0" fontId="5" fillId="11" borderId="39" xfId="0" applyFont="1" applyFill="1" applyBorder="1"/>
    <xf numFmtId="0" fontId="5" fillId="11" borderId="18" xfId="0" quotePrefix="1" applyFont="1" applyFill="1" applyBorder="1"/>
    <xf numFmtId="0" fontId="5" fillId="11" borderId="18" xfId="0" applyFont="1" applyFill="1" applyBorder="1"/>
    <xf numFmtId="0" fontId="5" fillId="11" borderId="82" xfId="0" applyFont="1" applyFill="1" applyBorder="1"/>
    <xf numFmtId="0" fontId="5" fillId="11" borderId="25" xfId="0" applyFont="1" applyFill="1" applyBorder="1" applyAlignment="1">
      <alignment horizontal="center"/>
    </xf>
    <xf numFmtId="0" fontId="5" fillId="11" borderId="26" xfId="0" applyFont="1" applyFill="1" applyBorder="1" applyAlignment="1">
      <alignment horizontal="center"/>
    </xf>
    <xf numFmtId="165" fontId="5" fillId="11" borderId="29" xfId="0" applyNumberFormat="1" applyFont="1" applyFill="1" applyBorder="1" applyAlignment="1">
      <alignment horizontal="center"/>
    </xf>
    <xf numFmtId="3" fontId="5" fillId="11" borderId="80" xfId="0" applyNumberFormat="1" applyFont="1" applyFill="1" applyBorder="1"/>
    <xf numFmtId="3" fontId="5" fillId="11" borderId="46" xfId="0" applyNumberFormat="1" applyFont="1" applyFill="1" applyBorder="1"/>
    <xf numFmtId="3" fontId="5" fillId="11" borderId="83" xfId="0" applyNumberFormat="1" applyFont="1" applyFill="1" applyBorder="1"/>
    <xf numFmtId="165" fontId="5" fillId="11" borderId="6" xfId="0" applyNumberFormat="1" applyFont="1" applyFill="1" applyBorder="1" applyAlignment="1">
      <alignment horizontal="center"/>
    </xf>
    <xf numFmtId="3" fontId="5" fillId="11" borderId="47" xfId="0" applyNumberFormat="1" applyFont="1" applyFill="1" applyBorder="1"/>
    <xf numFmtId="165" fontId="5" fillId="0" borderId="26" xfId="0" quotePrefix="1" applyNumberFormat="1" applyFont="1" applyBorder="1" applyAlignment="1">
      <alignment horizontal="center"/>
    </xf>
    <xf numFmtId="0" fontId="21" fillId="3" borderId="56" xfId="0" applyFont="1" applyFill="1" applyBorder="1" applyAlignment="1" applyProtection="1">
      <alignment vertical="center"/>
      <protection hidden="1"/>
    </xf>
    <xf numFmtId="0" fontId="21" fillId="4" borderId="56" xfId="0" applyFont="1" applyFill="1" applyBorder="1" applyAlignment="1" applyProtection="1">
      <alignment vertical="center"/>
      <protection hidden="1"/>
    </xf>
    <xf numFmtId="0" fontId="0" fillId="3" borderId="56" xfId="0" applyFill="1" applyBorder="1" applyAlignment="1" applyProtection="1">
      <alignment horizontal="left" vertical="center"/>
      <protection hidden="1"/>
    </xf>
    <xf numFmtId="0" fontId="0" fillId="3" borderId="57" xfId="0" applyFill="1" applyBorder="1" applyAlignment="1" applyProtection="1">
      <alignment horizontal="left" vertical="center"/>
      <protection hidden="1"/>
    </xf>
    <xf numFmtId="0" fontId="0" fillId="4" borderId="56" xfId="0" applyFill="1" applyBorder="1" applyAlignment="1" applyProtection="1">
      <alignment horizontal="left" vertical="center"/>
      <protection hidden="1"/>
    </xf>
    <xf numFmtId="0" fontId="0" fillId="4" borderId="57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</xf>
    <xf numFmtId="0" fontId="0" fillId="4" borderId="55" xfId="0" applyFill="1" applyBorder="1" applyAlignment="1" applyProtection="1">
      <alignment horizontal="left"/>
      <protection locked="0"/>
    </xf>
    <xf numFmtId="0" fontId="0" fillId="4" borderId="56" xfId="0" applyFill="1" applyBorder="1" applyAlignment="1" applyProtection="1">
      <alignment horizontal="left"/>
      <protection locked="0"/>
    </xf>
    <xf numFmtId="0" fontId="0" fillId="4" borderId="57" xfId="0" applyFill="1" applyBorder="1" applyAlignment="1" applyProtection="1">
      <alignment horizontal="left"/>
      <protection locked="0"/>
    </xf>
    <xf numFmtId="0" fontId="0" fillId="4" borderId="55" xfId="0" applyFill="1" applyBorder="1" applyAlignment="1" applyProtection="1">
      <alignment horizontal="center"/>
      <protection locked="0"/>
    </xf>
    <xf numFmtId="0" fontId="0" fillId="4" borderId="57" xfId="0" applyFill="1" applyBorder="1" applyAlignment="1" applyProtection="1">
      <alignment horizontal="center"/>
      <protection locked="0"/>
    </xf>
    <xf numFmtId="0" fontId="10" fillId="4" borderId="64" xfId="0" applyFont="1" applyFill="1" applyBorder="1" applyAlignment="1" applyProtection="1">
      <alignment horizontal="left" vertical="center" wrapText="1"/>
      <protection hidden="1"/>
    </xf>
    <xf numFmtId="0" fontId="10" fillId="3" borderId="64" xfId="0" applyFont="1" applyFill="1" applyBorder="1" applyAlignment="1" applyProtection="1">
      <alignment horizontal="left" vertical="center" wrapText="1"/>
      <protection hidden="1"/>
    </xf>
    <xf numFmtId="0" fontId="3" fillId="0" borderId="91" xfId="0" applyFont="1" applyBorder="1" applyAlignment="1" applyProtection="1">
      <alignment horizontal="center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1" fillId="3" borderId="50" xfId="0" applyFont="1" applyFill="1" applyBorder="1" applyAlignment="1" applyProtection="1">
      <alignment horizontal="right" vertical="center"/>
    </xf>
    <xf numFmtId="0" fontId="1" fillId="3" borderId="51" xfId="0" applyFont="1" applyFill="1" applyBorder="1" applyAlignment="1" applyProtection="1">
      <alignment horizontal="right" vertical="center"/>
    </xf>
    <xf numFmtId="0" fontId="1" fillId="3" borderId="52" xfId="0" applyFont="1" applyFill="1" applyBorder="1" applyAlignment="1" applyProtection="1">
      <alignment horizontal="right" vertical="center"/>
    </xf>
    <xf numFmtId="0" fontId="1" fillId="3" borderId="51" xfId="0" applyFont="1" applyFill="1" applyBorder="1" applyAlignment="1" applyProtection="1">
      <alignment horizontal="left" vertical="center"/>
    </xf>
    <xf numFmtId="0" fontId="1" fillId="3" borderId="53" xfId="0" applyFont="1" applyFill="1" applyBorder="1" applyAlignment="1" applyProtection="1">
      <alignment horizontal="left" vertical="center"/>
    </xf>
    <xf numFmtId="0" fontId="15" fillId="4" borderId="34" xfId="0" applyFont="1" applyFill="1" applyBorder="1" applyAlignment="1" applyProtection="1">
      <alignment horizontal="center" vertical="center"/>
      <protection locked="0"/>
    </xf>
    <xf numFmtId="0" fontId="1" fillId="4" borderId="50" xfId="0" applyFont="1" applyFill="1" applyBorder="1" applyAlignment="1" applyProtection="1">
      <alignment horizontal="right" vertical="center"/>
    </xf>
    <xf numFmtId="0" fontId="1" fillId="4" borderId="51" xfId="0" applyFont="1" applyFill="1" applyBorder="1" applyAlignment="1" applyProtection="1">
      <alignment horizontal="right" vertical="center"/>
    </xf>
    <xf numFmtId="0" fontId="1" fillId="4" borderId="52" xfId="0" applyFont="1" applyFill="1" applyBorder="1" applyAlignment="1" applyProtection="1">
      <alignment horizontal="right" vertical="center"/>
    </xf>
    <xf numFmtId="0" fontId="1" fillId="4" borderId="51" xfId="0" applyFont="1" applyFill="1" applyBorder="1" applyAlignment="1" applyProtection="1">
      <alignment horizontal="left" vertical="center"/>
    </xf>
    <xf numFmtId="0" fontId="1" fillId="4" borderId="53" xfId="0" applyFont="1" applyFill="1" applyBorder="1" applyAlignment="1" applyProtection="1">
      <alignment horizontal="left" vertical="center"/>
    </xf>
    <xf numFmtId="0" fontId="9" fillId="5" borderId="55" xfId="0" applyFont="1" applyFill="1" applyBorder="1" applyAlignment="1" applyProtection="1">
      <alignment horizontal="left" vertical="center"/>
      <protection hidden="1"/>
    </xf>
    <xf numFmtId="0" fontId="9" fillId="5" borderId="56" xfId="0" applyFont="1" applyFill="1" applyBorder="1" applyAlignment="1" applyProtection="1">
      <alignment horizontal="left" vertical="center"/>
      <protection hidden="1"/>
    </xf>
    <xf numFmtId="0" fontId="9" fillId="5" borderId="57" xfId="0" applyFont="1" applyFill="1" applyBorder="1" applyAlignment="1" applyProtection="1">
      <alignment horizontal="left" vertical="center"/>
      <protection hidden="1"/>
    </xf>
    <xf numFmtId="0" fontId="10" fillId="3" borderId="58" xfId="0" applyFont="1" applyFill="1" applyBorder="1" applyAlignment="1" applyProtection="1">
      <alignment horizontal="left" vertical="top" wrapText="1"/>
      <protection hidden="1"/>
    </xf>
    <xf numFmtId="0" fontId="10" fillId="3" borderId="59" xfId="0" applyFont="1" applyFill="1" applyBorder="1" applyAlignment="1" applyProtection="1">
      <alignment horizontal="left" vertical="top" wrapText="1"/>
      <protection hidden="1"/>
    </xf>
    <xf numFmtId="0" fontId="10" fillId="3" borderId="60" xfId="0" applyFont="1" applyFill="1" applyBorder="1" applyAlignment="1" applyProtection="1">
      <alignment horizontal="left" vertical="top" wrapText="1"/>
      <protection hidden="1"/>
    </xf>
    <xf numFmtId="0" fontId="10" fillId="3" borderId="58" xfId="0" applyFont="1" applyFill="1" applyBorder="1" applyAlignment="1" applyProtection="1">
      <alignment horizontal="left" vertical="top"/>
      <protection hidden="1"/>
    </xf>
    <xf numFmtId="0" fontId="10" fillId="3" borderId="59" xfId="0" applyFont="1" applyFill="1" applyBorder="1" applyAlignment="1" applyProtection="1">
      <alignment horizontal="left" vertical="top"/>
      <protection hidden="1"/>
    </xf>
    <xf numFmtId="0" fontId="10" fillId="3" borderId="61" xfId="0" applyFont="1" applyFill="1" applyBorder="1" applyAlignment="1" applyProtection="1">
      <alignment horizontal="left" vertical="top" wrapText="1"/>
      <protection hidden="1"/>
    </xf>
    <xf numFmtId="0" fontId="10" fillId="3" borderId="62" xfId="0" applyFont="1" applyFill="1" applyBorder="1" applyAlignment="1" applyProtection="1">
      <alignment horizontal="left" vertical="top" wrapText="1"/>
      <protection hidden="1"/>
    </xf>
    <xf numFmtId="0" fontId="10" fillId="3" borderId="65" xfId="0" applyFont="1" applyFill="1" applyBorder="1" applyAlignment="1" applyProtection="1">
      <alignment horizontal="left" vertical="top" wrapText="1"/>
      <protection hidden="1"/>
    </xf>
    <xf numFmtId="0" fontId="10" fillId="3" borderId="0" xfId="0" applyFont="1" applyFill="1" applyBorder="1" applyAlignment="1" applyProtection="1">
      <alignment horizontal="left" vertical="top" wrapText="1"/>
      <protection hidden="1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4" borderId="43" xfId="0" applyFont="1" applyFill="1" applyBorder="1" applyAlignment="1" applyProtection="1">
      <alignment horizontal="left" vertical="center" wrapText="1"/>
      <protection hidden="1"/>
    </xf>
    <xf numFmtId="0" fontId="0" fillId="4" borderId="44" xfId="0" applyFont="1" applyFill="1" applyBorder="1" applyAlignment="1" applyProtection="1">
      <alignment horizontal="left" vertical="center" wrapText="1"/>
      <protection hidden="1"/>
    </xf>
    <xf numFmtId="0" fontId="0" fillId="3" borderId="43" xfId="0" applyFont="1" applyFill="1" applyBorder="1" applyAlignment="1" applyProtection="1">
      <alignment horizontal="left" vertical="center" wrapText="1"/>
      <protection hidden="1"/>
    </xf>
    <xf numFmtId="0" fontId="0" fillId="3" borderId="44" xfId="0" applyFont="1" applyFill="1" applyBorder="1" applyAlignment="1" applyProtection="1">
      <alignment horizontal="left" vertical="center" wrapText="1"/>
      <protection hidden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center" vertical="top" wrapText="1"/>
    </xf>
    <xf numFmtId="0" fontId="1" fillId="5" borderId="0" xfId="0" applyFont="1" applyFill="1" applyAlignment="1" applyProtection="1">
      <alignment horizontal="center" vertical="top"/>
    </xf>
    <xf numFmtId="0" fontId="1" fillId="5" borderId="0" xfId="0" applyFont="1" applyFill="1" applyAlignment="1" applyProtection="1">
      <alignment horizontal="center" wrapText="1"/>
    </xf>
    <xf numFmtId="0" fontId="1" fillId="5" borderId="41" xfId="0" applyFont="1" applyFill="1" applyBorder="1" applyAlignment="1" applyProtection="1">
      <alignment horizontal="center"/>
    </xf>
    <xf numFmtId="0" fontId="1" fillId="5" borderId="0" xfId="0" applyFont="1" applyFill="1" applyAlignment="1" applyProtection="1">
      <alignment wrapText="1"/>
    </xf>
    <xf numFmtId="0" fontId="1" fillId="5" borderId="41" xfId="0" applyFont="1" applyFill="1" applyBorder="1" applyAlignment="1" applyProtection="1"/>
    <xf numFmtId="0" fontId="0" fillId="0" borderId="67" xfId="0" applyBorder="1" applyAlignment="1" applyProtection="1">
      <alignment horizontal="left" vertical="center"/>
      <protection hidden="1"/>
    </xf>
    <xf numFmtId="0" fontId="0" fillId="0" borderId="72" xfId="0" applyBorder="1" applyAlignment="1" applyProtection="1">
      <alignment horizontal="left" vertical="center"/>
      <protection hidden="1"/>
    </xf>
    <xf numFmtId="0" fontId="0" fillId="0" borderId="69" xfId="0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/>
    </xf>
    <xf numFmtId="0" fontId="1" fillId="5" borderId="0" xfId="0" applyFont="1" applyFill="1" applyAlignment="1" applyProtection="1">
      <alignment horizontal="left"/>
    </xf>
    <xf numFmtId="0" fontId="0" fillId="0" borderId="13" xfId="0" applyBorder="1" applyAlignment="1">
      <alignment horizontal="center" vertical="top" wrapText="1"/>
    </xf>
    <xf numFmtId="0" fontId="0" fillId="0" borderId="22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15" fillId="0" borderId="67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7" fillId="0" borderId="73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40" xfId="0" applyFont="1" applyFill="1" applyBorder="1" applyAlignment="1" applyProtection="1">
      <alignment horizontal="center" wrapText="1"/>
    </xf>
    <xf numFmtId="0" fontId="3" fillId="0" borderId="66" xfId="0" applyFont="1" applyFill="1" applyBorder="1" applyAlignment="1" applyProtection="1">
      <alignment horizontal="center"/>
    </xf>
    <xf numFmtId="0" fontId="3" fillId="0" borderId="67" xfId="0" applyFont="1" applyFill="1" applyBorder="1" applyAlignment="1" applyProtection="1">
      <alignment horizontal="left" vertical="top"/>
    </xf>
    <xf numFmtId="0" fontId="3" fillId="0" borderId="69" xfId="0" applyFont="1" applyFill="1" applyBorder="1" applyAlignment="1" applyProtection="1">
      <alignment horizontal="left" vertical="top"/>
    </xf>
    <xf numFmtId="0" fontId="0" fillId="0" borderId="67" xfId="0" applyBorder="1" applyAlignment="1" applyProtection="1">
      <alignment horizontal="center" vertical="top"/>
    </xf>
    <xf numFmtId="0" fontId="0" fillId="0" borderId="69" xfId="0" applyBorder="1" applyAlignment="1" applyProtection="1">
      <alignment horizontal="center" vertical="top"/>
    </xf>
    <xf numFmtId="0" fontId="0" fillId="0" borderId="73" xfId="0" applyBorder="1" applyAlignment="1" applyProtection="1">
      <alignment horizontal="center" wrapText="1"/>
    </xf>
    <xf numFmtId="0" fontId="0" fillId="0" borderId="81" xfId="0" applyBorder="1" applyAlignment="1" applyProtection="1">
      <alignment horizontal="center"/>
    </xf>
    <xf numFmtId="0" fontId="8" fillId="2" borderId="48" xfId="0" applyFont="1" applyFill="1" applyBorder="1" applyAlignment="1" applyProtection="1">
      <alignment horizontal="right" vertical="center"/>
    </xf>
    <xf numFmtId="0" fontId="8" fillId="2" borderId="49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left" vertical="center"/>
    </xf>
    <xf numFmtId="0" fontId="1" fillId="3" borderId="84" xfId="0" applyFont="1" applyFill="1" applyBorder="1" applyAlignment="1" applyProtection="1">
      <alignment horizontal="center" vertical="center"/>
      <protection hidden="1"/>
    </xf>
    <xf numFmtId="0" fontId="1" fillId="3" borderId="85" xfId="0" applyFont="1" applyFill="1" applyBorder="1" applyAlignment="1" applyProtection="1">
      <alignment horizontal="center" vertical="center"/>
      <protection hidden="1"/>
    </xf>
    <xf numFmtId="0" fontId="1" fillId="3" borderId="43" xfId="0" applyFont="1" applyFill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86" xfId="0" applyFont="1" applyFill="1" applyBorder="1" applyAlignment="1" applyProtection="1">
      <alignment horizontal="center" vertical="center"/>
      <protection hidden="1"/>
    </xf>
    <xf numFmtId="0" fontId="1" fillId="3" borderId="87" xfId="0" applyFont="1" applyFill="1" applyBorder="1" applyAlignment="1" applyProtection="1">
      <alignment horizontal="center" vertical="center"/>
      <protection hidden="1"/>
    </xf>
    <xf numFmtId="166" fontId="3" fillId="3" borderId="34" xfId="0" applyNumberFormat="1" applyFont="1" applyFill="1" applyBorder="1" applyAlignment="1" applyProtection="1">
      <alignment horizontal="center" vertical="center"/>
      <protection locked="0"/>
    </xf>
    <xf numFmtId="164" fontId="1" fillId="3" borderId="51" xfId="0" applyNumberFormat="1" applyFont="1" applyFill="1" applyBorder="1" applyAlignment="1" applyProtection="1">
      <alignment horizontal="left" vertical="center"/>
    </xf>
    <xf numFmtId="164" fontId="1" fillId="3" borderId="53" xfId="0" applyNumberFormat="1" applyFont="1" applyFill="1" applyBorder="1" applyAlignment="1" applyProtection="1">
      <alignment horizontal="left" vertical="center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1" fillId="5" borderId="50" xfId="0" applyFont="1" applyFill="1" applyBorder="1" applyAlignment="1" applyProtection="1">
      <alignment horizontal="right" vertical="center"/>
    </xf>
    <xf numFmtId="0" fontId="1" fillId="5" borderId="51" xfId="0" applyFont="1" applyFill="1" applyBorder="1" applyAlignment="1" applyProtection="1">
      <alignment horizontal="right" vertical="center"/>
    </xf>
    <xf numFmtId="0" fontId="1" fillId="5" borderId="52" xfId="0" applyFont="1" applyFill="1" applyBorder="1" applyAlignment="1" applyProtection="1">
      <alignment horizontal="right" vertical="center"/>
    </xf>
    <xf numFmtId="3" fontId="3" fillId="3" borderId="50" xfId="0" applyNumberFormat="1" applyFont="1" applyFill="1" applyBorder="1" applyAlignment="1" applyProtection="1">
      <alignment horizontal="center" vertical="center"/>
    </xf>
    <xf numFmtId="3" fontId="3" fillId="3" borderId="53" xfId="0" applyNumberFormat="1" applyFont="1" applyFill="1" applyBorder="1" applyAlignment="1" applyProtection="1">
      <alignment horizontal="center" vertical="center"/>
    </xf>
    <xf numFmtId="0" fontId="1" fillId="5" borderId="51" xfId="0" applyFont="1" applyFill="1" applyBorder="1" applyAlignment="1" applyProtection="1">
      <alignment horizontal="center" vertical="center"/>
    </xf>
    <xf numFmtId="0" fontId="1" fillId="5" borderId="53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/>
    </xf>
    <xf numFmtId="0" fontId="1" fillId="5" borderId="56" xfId="0" applyFont="1" applyFill="1" applyBorder="1" applyAlignment="1" applyProtection="1">
      <alignment horizontal="left"/>
    </xf>
    <xf numFmtId="0" fontId="1" fillId="5" borderId="56" xfId="0" applyFont="1" applyFill="1" applyBorder="1" applyAlignment="1" applyProtection="1">
      <alignment horizontal="center"/>
    </xf>
    <xf numFmtId="0" fontId="1" fillId="5" borderId="57" xfId="0" applyFont="1" applyFill="1" applyBorder="1" applyAlignment="1" applyProtection="1">
      <alignment horizontal="center"/>
    </xf>
    <xf numFmtId="0" fontId="1" fillId="5" borderId="55" xfId="0" applyFont="1" applyFill="1" applyBorder="1" applyAlignment="1" applyProtection="1">
      <alignment horizontal="left"/>
    </xf>
    <xf numFmtId="0" fontId="20" fillId="4" borderId="43" xfId="0" applyFont="1" applyFill="1" applyBorder="1" applyAlignment="1" applyProtection="1">
      <alignment horizontal="center" vertical="center"/>
      <protection hidden="1"/>
    </xf>
    <xf numFmtId="0" fontId="20" fillId="4" borderId="44" xfId="0" applyFont="1" applyFill="1" applyBorder="1" applyAlignment="1" applyProtection="1">
      <alignment horizontal="center" vertical="center"/>
      <protection hidden="1"/>
    </xf>
    <xf numFmtId="0" fontId="20" fillId="4" borderId="88" xfId="0" applyFont="1" applyFill="1" applyBorder="1" applyAlignment="1" applyProtection="1">
      <alignment horizontal="center" vertical="center"/>
      <protection hidden="1"/>
    </xf>
    <xf numFmtId="0" fontId="20" fillId="4" borderId="89" xfId="0" applyFont="1" applyFill="1" applyBorder="1" applyAlignment="1" applyProtection="1">
      <alignment horizontal="center" vertical="center"/>
      <protection hidden="1"/>
    </xf>
    <xf numFmtId="0" fontId="20" fillId="4" borderId="87" xfId="0" applyFont="1" applyFill="1" applyBorder="1" applyAlignment="1" applyProtection="1">
      <alignment horizontal="center" vertical="center"/>
      <protection hidden="1"/>
    </xf>
    <xf numFmtId="0" fontId="20" fillId="4" borderId="90" xfId="0" applyFont="1" applyFill="1" applyBorder="1" applyAlignment="1" applyProtection="1">
      <alignment horizontal="center" vertical="center"/>
      <protection hidden="1"/>
    </xf>
    <xf numFmtId="0" fontId="0" fillId="3" borderId="55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left"/>
      <protection locked="0"/>
    </xf>
    <xf numFmtId="0" fontId="0" fillId="3" borderId="56" xfId="0" applyFill="1" applyBorder="1" applyAlignment="1" applyProtection="1">
      <alignment horizontal="left"/>
      <protection locked="0"/>
    </xf>
    <xf numFmtId="0" fontId="0" fillId="3" borderId="57" xfId="0" applyFill="1" applyBorder="1" applyAlignment="1" applyProtection="1">
      <alignment horizontal="left"/>
      <protection locked="0"/>
    </xf>
    <xf numFmtId="0" fontId="1" fillId="5" borderId="59" xfId="0" applyFont="1" applyFill="1" applyBorder="1" applyAlignment="1" applyProtection="1">
      <alignment horizontal="left"/>
      <protection hidden="1"/>
    </xf>
    <xf numFmtId="0" fontId="1" fillId="5" borderId="62" xfId="0" applyFont="1" applyFill="1" applyBorder="1" applyAlignment="1" applyProtection="1">
      <alignment horizontal="left"/>
      <protection hidden="1"/>
    </xf>
    <xf numFmtId="0" fontId="1" fillId="5" borderId="59" xfId="0" applyFont="1" applyFill="1" applyBorder="1" applyAlignment="1" applyProtection="1">
      <alignment horizontal="center"/>
      <protection hidden="1"/>
    </xf>
    <xf numFmtId="0" fontId="1" fillId="5" borderId="62" xfId="0" applyFont="1" applyFill="1" applyBorder="1" applyAlignment="1" applyProtection="1">
      <alignment horizontal="center"/>
      <protection hidden="1"/>
    </xf>
    <xf numFmtId="0" fontId="1" fillId="5" borderId="60" xfId="0" applyFont="1" applyFill="1" applyBorder="1" applyAlignment="1" applyProtection="1">
      <alignment horizontal="left"/>
      <protection hidden="1"/>
    </xf>
    <xf numFmtId="0" fontId="1" fillId="5" borderId="63" xfId="0" applyFont="1" applyFill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left" vertical="center" wrapText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center" vertical="top" wrapText="1"/>
    </xf>
    <xf numFmtId="0" fontId="0" fillId="0" borderId="81" xfId="0" applyBorder="1" applyAlignment="1" applyProtection="1">
      <alignment horizontal="center" vertical="top"/>
    </xf>
    <xf numFmtId="3" fontId="0" fillId="0" borderId="11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</xf>
    <xf numFmtId="0" fontId="0" fillId="0" borderId="7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center" vertical="top"/>
    </xf>
    <xf numFmtId="0" fontId="0" fillId="6" borderId="13" xfId="0" applyFill="1" applyBorder="1" applyAlignment="1" applyProtection="1">
      <alignment vertical="center"/>
      <protection hidden="1"/>
    </xf>
    <xf numFmtId="0" fontId="0" fillId="6" borderId="39" xfId="0" applyFill="1" applyBorder="1" applyAlignment="1" applyProtection="1">
      <alignment vertical="center"/>
      <protection hidden="1"/>
    </xf>
    <xf numFmtId="0" fontId="0" fillId="0" borderId="18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</cellXfs>
  <cellStyles count="1">
    <cellStyle name="Standard" xfId="0" builtinId="0"/>
  </cellStyles>
  <dxfs count="4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fgColor rgb="FFFF0000"/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numFmt numFmtId="1" formatCode="0"/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gif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21</xdr:row>
      <xdr:rowOff>47625</xdr:rowOff>
    </xdr:from>
    <xdr:to>
      <xdr:col>0</xdr:col>
      <xdr:colOff>1659327</xdr:colOff>
      <xdr:row>21</xdr:row>
      <xdr:rowOff>1228725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F34E02D8-BA21-494E-A90F-09CA8F8C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6130885"/>
          <a:ext cx="1325952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207150</xdr:colOff>
      <xdr:row>1</xdr:row>
      <xdr:rowOff>48472</xdr:rowOff>
    </xdr:from>
    <xdr:to>
      <xdr:col>0</xdr:col>
      <xdr:colOff>1628775</xdr:colOff>
      <xdr:row>1</xdr:row>
      <xdr:rowOff>1207276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5E6EB43B-A9D6-4339-B02F-3F6C7DF44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150" y="1290532"/>
          <a:ext cx="1421625" cy="1158804"/>
        </a:xfrm>
        <a:prstGeom prst="rect">
          <a:avLst/>
        </a:prstGeom>
      </xdr:spPr>
    </xdr:pic>
    <xdr:clientData/>
  </xdr:twoCellAnchor>
  <xdr:twoCellAnchor editAs="oneCell">
    <xdr:from>
      <xdr:col>0</xdr:col>
      <xdr:colOff>271425</xdr:colOff>
      <xdr:row>22</xdr:row>
      <xdr:rowOff>52350</xdr:rowOff>
    </xdr:from>
    <xdr:to>
      <xdr:col>0</xdr:col>
      <xdr:colOff>1696762</xdr:colOff>
      <xdr:row>22</xdr:row>
      <xdr:rowOff>1209675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153D5FCA-E759-43AE-B7C1-B52FB78E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25" y="27377670"/>
          <a:ext cx="1425337" cy="11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326175</xdr:colOff>
      <xdr:row>2</xdr:row>
      <xdr:rowOff>49950</xdr:rowOff>
    </xdr:from>
    <xdr:to>
      <xdr:col>0</xdr:col>
      <xdr:colOff>1540275</xdr:colOff>
      <xdr:row>2</xdr:row>
      <xdr:rowOff>1200150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8C0737CD-5E77-4D58-B59E-4ADC2A9B3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75" y="2534070"/>
          <a:ext cx="1214100" cy="1150200"/>
        </a:xfrm>
        <a:prstGeom prst="rect">
          <a:avLst/>
        </a:prstGeom>
      </xdr:spPr>
    </xdr:pic>
    <xdr:clientData/>
  </xdr:twoCellAnchor>
  <xdr:twoCellAnchor editAs="oneCell">
    <xdr:from>
      <xdr:col>0</xdr:col>
      <xdr:colOff>284638</xdr:colOff>
      <xdr:row>3</xdr:row>
      <xdr:rowOff>47549</xdr:rowOff>
    </xdr:from>
    <xdr:to>
      <xdr:col>0</xdr:col>
      <xdr:colOff>1588801</xdr:colOff>
      <xdr:row>3</xdr:row>
      <xdr:rowOff>1209674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21272050-DDFF-4343-A79E-A58B01618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638" y="3773729"/>
          <a:ext cx="1304163" cy="11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349949</xdr:colOff>
      <xdr:row>27</xdr:row>
      <xdr:rowOff>45150</xdr:rowOff>
    </xdr:from>
    <xdr:to>
      <xdr:col>0</xdr:col>
      <xdr:colOff>1582120</xdr:colOff>
      <xdr:row>27</xdr:row>
      <xdr:rowOff>1219200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D833B9AE-B653-4115-894F-0BFAC87DF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49" y="33580770"/>
          <a:ext cx="1232171" cy="1174050"/>
        </a:xfrm>
        <a:prstGeom prst="rect">
          <a:avLst/>
        </a:prstGeom>
      </xdr:spPr>
    </xdr:pic>
    <xdr:clientData/>
  </xdr:twoCellAnchor>
  <xdr:twoCellAnchor editAs="oneCell">
    <xdr:from>
      <xdr:col>0</xdr:col>
      <xdr:colOff>318975</xdr:colOff>
      <xdr:row>4</xdr:row>
      <xdr:rowOff>33225</xdr:rowOff>
    </xdr:from>
    <xdr:to>
      <xdr:col>0</xdr:col>
      <xdr:colOff>1573147</xdr:colOff>
      <xdr:row>4</xdr:row>
      <xdr:rowOff>1200150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F8DFD081-3CB3-4F97-ADDD-91C998693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75" y="5001465"/>
          <a:ext cx="1254172" cy="1166925"/>
        </a:xfrm>
        <a:prstGeom prst="rect">
          <a:avLst/>
        </a:prstGeom>
      </xdr:spPr>
    </xdr:pic>
    <xdr:clientData/>
  </xdr:twoCellAnchor>
  <xdr:twoCellAnchor editAs="oneCell">
    <xdr:from>
      <xdr:col>0</xdr:col>
      <xdr:colOff>316574</xdr:colOff>
      <xdr:row>5</xdr:row>
      <xdr:rowOff>40350</xdr:rowOff>
    </xdr:from>
    <xdr:to>
      <xdr:col>0</xdr:col>
      <xdr:colOff>1543049</xdr:colOff>
      <xdr:row>5</xdr:row>
      <xdr:rowOff>1222226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4AD7BA4B-74A3-40DB-8F59-981AABD93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74" y="6250650"/>
          <a:ext cx="1226475" cy="1181876"/>
        </a:xfrm>
        <a:prstGeom prst="rect">
          <a:avLst/>
        </a:prstGeom>
      </xdr:spPr>
    </xdr:pic>
    <xdr:clientData/>
  </xdr:twoCellAnchor>
  <xdr:twoCellAnchor editAs="oneCell">
    <xdr:from>
      <xdr:col>0</xdr:col>
      <xdr:colOff>361800</xdr:colOff>
      <xdr:row>6</xdr:row>
      <xdr:rowOff>47475</xdr:rowOff>
    </xdr:from>
    <xdr:to>
      <xdr:col>0</xdr:col>
      <xdr:colOff>1503284</xdr:colOff>
      <xdr:row>6</xdr:row>
      <xdr:rowOff>1200150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50B7C96-0B93-45D6-80A6-AEA3D7DD0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800" y="7499835"/>
          <a:ext cx="1141484" cy="11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283200</xdr:colOff>
      <xdr:row>7</xdr:row>
      <xdr:rowOff>45075</xdr:rowOff>
    </xdr:from>
    <xdr:to>
      <xdr:col>0</xdr:col>
      <xdr:colOff>1619250</xdr:colOff>
      <xdr:row>7</xdr:row>
      <xdr:rowOff>1220304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84B2652B-DDEE-48D6-92F0-CDF96AA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00" y="8739495"/>
          <a:ext cx="1336050" cy="1175229"/>
        </a:xfrm>
        <a:prstGeom prst="rect">
          <a:avLst/>
        </a:prstGeom>
      </xdr:spPr>
    </xdr:pic>
    <xdr:clientData/>
  </xdr:twoCellAnchor>
  <xdr:twoCellAnchor editAs="oneCell">
    <xdr:from>
      <xdr:col>0</xdr:col>
      <xdr:colOff>309374</xdr:colOff>
      <xdr:row>23</xdr:row>
      <xdr:rowOff>42675</xdr:rowOff>
    </xdr:from>
    <xdr:to>
      <xdr:col>0</xdr:col>
      <xdr:colOff>1509717</xdr:colOff>
      <xdr:row>23</xdr:row>
      <xdr:rowOff>1209675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9FB4FB6-44ED-4643-9F09-DDE75BC7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4" y="28610055"/>
          <a:ext cx="1200343" cy="11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354599</xdr:colOff>
      <xdr:row>8</xdr:row>
      <xdr:rowOff>49800</xdr:rowOff>
    </xdr:from>
    <xdr:to>
      <xdr:col>0</xdr:col>
      <xdr:colOff>1590674</xdr:colOff>
      <xdr:row>8</xdr:row>
      <xdr:rowOff>1200628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38B5E839-9D88-4BA4-8F8F-728CEF811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9" y="9986280"/>
          <a:ext cx="1236075" cy="1150828"/>
        </a:xfrm>
        <a:prstGeom prst="rect">
          <a:avLst/>
        </a:prstGeom>
      </xdr:spPr>
    </xdr:pic>
    <xdr:clientData/>
  </xdr:twoCellAnchor>
  <xdr:twoCellAnchor editAs="oneCell">
    <xdr:from>
      <xdr:col>0</xdr:col>
      <xdr:colOff>333149</xdr:colOff>
      <xdr:row>9</xdr:row>
      <xdr:rowOff>56925</xdr:rowOff>
    </xdr:from>
    <xdr:to>
      <xdr:col>0</xdr:col>
      <xdr:colOff>1668798</xdr:colOff>
      <xdr:row>9</xdr:row>
      <xdr:rowOff>1200150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3CD5224C-2F66-4C93-9166-7FA8CCB3F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149" y="11235465"/>
          <a:ext cx="1335649" cy="1143225"/>
        </a:xfrm>
        <a:prstGeom prst="rect">
          <a:avLst/>
        </a:prstGeom>
      </xdr:spPr>
    </xdr:pic>
    <xdr:clientData/>
  </xdr:twoCellAnchor>
  <xdr:twoCellAnchor editAs="oneCell">
    <xdr:from>
      <xdr:col>0</xdr:col>
      <xdr:colOff>406949</xdr:colOff>
      <xdr:row>10</xdr:row>
      <xdr:rowOff>35475</xdr:rowOff>
    </xdr:from>
    <xdr:to>
      <xdr:col>0</xdr:col>
      <xdr:colOff>1590674</xdr:colOff>
      <xdr:row>10</xdr:row>
      <xdr:rowOff>1230160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742FCC62-E7AB-47A3-AA98-F25E9878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49" y="12456075"/>
          <a:ext cx="1183725" cy="1194685"/>
        </a:xfrm>
        <a:prstGeom prst="rect">
          <a:avLst/>
        </a:prstGeom>
      </xdr:spPr>
    </xdr:pic>
    <xdr:clientData/>
  </xdr:twoCellAnchor>
  <xdr:twoCellAnchor editAs="oneCell">
    <xdr:from>
      <xdr:col>0</xdr:col>
      <xdr:colOff>452175</xdr:colOff>
      <xdr:row>11</xdr:row>
      <xdr:rowOff>33074</xdr:rowOff>
    </xdr:from>
    <xdr:to>
      <xdr:col>0</xdr:col>
      <xdr:colOff>1552575</xdr:colOff>
      <xdr:row>11</xdr:row>
      <xdr:rowOff>1209739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D6A87186-942D-4D4A-879F-462249BD9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75" y="13695734"/>
          <a:ext cx="1100400" cy="1176665"/>
        </a:xfrm>
        <a:prstGeom prst="rect">
          <a:avLst/>
        </a:prstGeom>
      </xdr:spPr>
    </xdr:pic>
    <xdr:clientData/>
  </xdr:twoCellAnchor>
  <xdr:twoCellAnchor editAs="oneCell">
    <xdr:from>
      <xdr:col>0</xdr:col>
      <xdr:colOff>316425</xdr:colOff>
      <xdr:row>24</xdr:row>
      <xdr:rowOff>49725</xdr:rowOff>
    </xdr:from>
    <xdr:to>
      <xdr:col>0</xdr:col>
      <xdr:colOff>1546675</xdr:colOff>
      <xdr:row>24</xdr:row>
      <xdr:rowOff>1209675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7229D2D9-284F-4C90-84DA-07D65616A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25" y="29859165"/>
          <a:ext cx="1230250" cy="11599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361649</xdr:colOff>
      <xdr:row>12</xdr:row>
      <xdr:rowOff>37800</xdr:rowOff>
    </xdr:from>
    <xdr:to>
      <xdr:col>0</xdr:col>
      <xdr:colOff>1685686</xdr:colOff>
      <xdr:row>12</xdr:row>
      <xdr:rowOff>1190625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20DC3A5A-7A26-4080-AC88-62F29B761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49" y="14942520"/>
          <a:ext cx="1324037" cy="1152825"/>
        </a:xfrm>
        <a:prstGeom prst="rect">
          <a:avLst/>
        </a:prstGeom>
      </xdr:spPr>
    </xdr:pic>
    <xdr:clientData/>
  </xdr:twoCellAnchor>
  <xdr:twoCellAnchor editAs="oneCell">
    <xdr:from>
      <xdr:col>0</xdr:col>
      <xdr:colOff>349725</xdr:colOff>
      <xdr:row>13</xdr:row>
      <xdr:rowOff>25875</xdr:rowOff>
    </xdr:from>
    <xdr:to>
      <xdr:col>0</xdr:col>
      <xdr:colOff>1666875</xdr:colOff>
      <xdr:row>13</xdr:row>
      <xdr:rowOff>1203151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F66883F7-3535-4823-817B-3B4F0A27C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25" y="16172655"/>
          <a:ext cx="1317150" cy="117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261600</xdr:colOff>
      <xdr:row>15</xdr:row>
      <xdr:rowOff>52050</xdr:rowOff>
    </xdr:from>
    <xdr:to>
      <xdr:col>0</xdr:col>
      <xdr:colOff>1673631</xdr:colOff>
      <xdr:row>15</xdr:row>
      <xdr:rowOff>1200150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594A0641-99F2-46D5-8067-9F791884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00" y="18682950"/>
          <a:ext cx="1412031" cy="1148100"/>
        </a:xfrm>
        <a:prstGeom prst="rect">
          <a:avLst/>
        </a:prstGeom>
      </xdr:spPr>
    </xdr:pic>
    <xdr:clientData/>
  </xdr:twoCellAnchor>
  <xdr:twoCellAnchor editAs="oneCell">
    <xdr:from>
      <xdr:col>0</xdr:col>
      <xdr:colOff>363975</xdr:colOff>
      <xdr:row>16</xdr:row>
      <xdr:rowOff>30600</xdr:rowOff>
    </xdr:from>
    <xdr:to>
      <xdr:col>0</xdr:col>
      <xdr:colOff>1581150</xdr:colOff>
      <xdr:row>16</xdr:row>
      <xdr:rowOff>1190898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A97D853D-63B1-4BC1-8B08-D5B560EBE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75" y="19903560"/>
          <a:ext cx="1217175" cy="1160298"/>
        </a:xfrm>
        <a:prstGeom prst="rect">
          <a:avLst/>
        </a:prstGeom>
      </xdr:spPr>
    </xdr:pic>
    <xdr:clientData/>
  </xdr:twoCellAnchor>
  <xdr:twoCellAnchor editAs="oneCell">
    <xdr:from>
      <xdr:col>0</xdr:col>
      <xdr:colOff>352049</xdr:colOff>
      <xdr:row>18</xdr:row>
      <xdr:rowOff>37725</xdr:rowOff>
    </xdr:from>
    <xdr:to>
      <xdr:col>0</xdr:col>
      <xdr:colOff>1624452</xdr:colOff>
      <xdr:row>18</xdr:row>
      <xdr:rowOff>1209675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FAF836B1-1EA8-4178-B985-C281DE05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49" y="22394805"/>
          <a:ext cx="1272403" cy="1171950"/>
        </a:xfrm>
        <a:prstGeom prst="rect">
          <a:avLst/>
        </a:prstGeom>
      </xdr:spPr>
    </xdr:pic>
    <xdr:clientData/>
  </xdr:twoCellAnchor>
  <xdr:twoCellAnchor editAs="oneCell">
    <xdr:from>
      <xdr:col>0</xdr:col>
      <xdr:colOff>368700</xdr:colOff>
      <xdr:row>28</xdr:row>
      <xdr:rowOff>44849</xdr:rowOff>
    </xdr:from>
    <xdr:to>
      <xdr:col>0</xdr:col>
      <xdr:colOff>1571626</xdr:colOff>
      <xdr:row>28</xdr:row>
      <xdr:rowOff>1201508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8EC67BFB-5B5F-4151-A090-B990352D4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700" y="34822529"/>
          <a:ext cx="1202926" cy="1156659"/>
        </a:xfrm>
        <a:prstGeom prst="rect">
          <a:avLst/>
        </a:prstGeom>
      </xdr:spPr>
    </xdr:pic>
    <xdr:clientData/>
  </xdr:twoCellAnchor>
  <xdr:twoCellAnchor editAs="oneCell">
    <xdr:from>
      <xdr:col>0</xdr:col>
      <xdr:colOff>394875</xdr:colOff>
      <xdr:row>25</xdr:row>
      <xdr:rowOff>42450</xdr:rowOff>
    </xdr:from>
    <xdr:to>
      <xdr:col>0</xdr:col>
      <xdr:colOff>1557763</xdr:colOff>
      <xdr:row>25</xdr:row>
      <xdr:rowOff>1238250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917FC337-8EA2-4ABF-A021-48F3F0293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75" y="31093950"/>
          <a:ext cx="1162888" cy="11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402000</xdr:colOff>
      <xdr:row>19</xdr:row>
      <xdr:rowOff>30525</xdr:rowOff>
    </xdr:from>
    <xdr:to>
      <xdr:col>0</xdr:col>
      <xdr:colOff>1569637</xdr:colOff>
      <xdr:row>19</xdr:row>
      <xdr:rowOff>1219200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75105D28-8DBB-4D35-ADF1-4DAD96BBB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000" y="23629665"/>
          <a:ext cx="1167637" cy="1188675"/>
        </a:xfrm>
        <a:prstGeom prst="rect">
          <a:avLst/>
        </a:prstGeom>
      </xdr:spPr>
    </xdr:pic>
    <xdr:clientData/>
  </xdr:twoCellAnchor>
  <xdr:twoCellAnchor editAs="oneCell">
    <xdr:from>
      <xdr:col>0</xdr:col>
      <xdr:colOff>371025</xdr:colOff>
      <xdr:row>26</xdr:row>
      <xdr:rowOff>37649</xdr:rowOff>
    </xdr:from>
    <xdr:to>
      <xdr:col>0</xdr:col>
      <xdr:colOff>1597310</xdr:colOff>
      <xdr:row>26</xdr:row>
      <xdr:rowOff>1209674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4358ED96-4CF1-4FBF-A165-8EB000943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025" y="32331209"/>
          <a:ext cx="1226285" cy="1172025"/>
        </a:xfrm>
        <a:prstGeom prst="rect">
          <a:avLst/>
        </a:prstGeom>
      </xdr:spPr>
    </xdr:pic>
    <xdr:clientData/>
  </xdr:twoCellAnchor>
  <xdr:twoCellAnchor editAs="oneCell">
    <xdr:from>
      <xdr:col>0</xdr:col>
      <xdr:colOff>349575</xdr:colOff>
      <xdr:row>20</xdr:row>
      <xdr:rowOff>44775</xdr:rowOff>
    </xdr:from>
    <xdr:to>
      <xdr:col>0</xdr:col>
      <xdr:colOff>1592723</xdr:colOff>
      <xdr:row>20</xdr:row>
      <xdr:rowOff>1228725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09F38CDF-348D-41F9-817F-6768765AE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75" y="24885975"/>
          <a:ext cx="1243148" cy="118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57150</xdr:rowOff>
    </xdr:from>
    <xdr:to>
      <xdr:col>3</xdr:col>
      <xdr:colOff>954529</xdr:colOff>
      <xdr:row>3</xdr:row>
      <xdr:rowOff>38100</xdr:rowOff>
    </xdr:to>
    <xdr:pic>
      <xdr:nvPicPr>
        <xdr:cNvPr id="5" name="Grafik 4" descr="Games Workshop Blood Bowl – Marionville Models">
          <a:extLst>
            <a:ext uri="{FF2B5EF4-FFF2-40B4-BE49-F238E27FC236}">
              <a16:creationId xmlns:a16="http://schemas.microsoft.com/office/drawing/2014/main" id="{4FB25093-29F7-429E-999E-78D228BA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57150"/>
          <a:ext cx="339293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35133</xdr:colOff>
      <xdr:row>0</xdr:row>
      <xdr:rowOff>190170</xdr:rowOff>
    </xdr:from>
    <xdr:to>
      <xdr:col>12</xdr:col>
      <xdr:colOff>657226</xdr:colOff>
      <xdr:row>4</xdr:row>
      <xdr:rowOff>28575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0E57420-52E3-4325-B542-53828425A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2553" y="190170"/>
          <a:ext cx="3593893" cy="78328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23</xdr:row>
      <xdr:rowOff>47625</xdr:rowOff>
    </xdr:from>
    <xdr:to>
      <xdr:col>2</xdr:col>
      <xdr:colOff>1562100</xdr:colOff>
      <xdr:row>30</xdr:row>
      <xdr:rowOff>142875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0FDC4DC-4792-496A-AB20-A5CD58C90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652385"/>
          <a:ext cx="1722120" cy="1718310"/>
        </a:xfrm>
        <a:prstGeom prst="rect">
          <a:avLst/>
        </a:prstGeom>
      </xdr:spPr>
    </xdr:pic>
    <xdr:clientData/>
  </xdr:twoCellAnchor>
  <xdr:twoCellAnchor editAs="oneCell">
    <xdr:from>
      <xdr:col>2</xdr:col>
      <xdr:colOff>1952624</xdr:colOff>
      <xdr:row>1</xdr:row>
      <xdr:rowOff>36757</xdr:rowOff>
    </xdr:from>
    <xdr:to>
      <xdr:col>7</xdr:col>
      <xdr:colOff>121152</xdr:colOff>
      <xdr:row>5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4E6ADBC-6092-469D-A291-796BA6D8D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09849" y="227257"/>
          <a:ext cx="3550153" cy="102051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thias Lang" refreshedDate="45986.859296064817" createdVersion="5" refreshedVersion="6" minRefreshableVersion="3" recordCount="144" xr:uid="{1856B2AF-2836-4633-98EC-10053981C2C9}">
  <cacheSource type="worksheet">
    <worksheetSource ref="H1:R1048576" sheet="Datenbasis"/>
  </cacheSource>
  <cacheFields count="11">
    <cacheField name="Starplayer" numFmtId="0">
      <sharedItems containsBlank="1" count="81">
        <s v="Akhorne The Squirrel"/>
        <s v="Barik Farblast"/>
        <s v="Cindy Piewhistle"/>
        <s v="Puggy Speckhauch"/>
        <s v="Helmut Wulf"/>
        <s v="Grombrindal, der weiße Zwerg"/>
        <s v="Thorsson Stoutmead"/>
        <s v="Josef Bugman"/>
        <s v="Grim Eisenkiefer"/>
        <s v="Karla von Kill"/>
        <s v="Ivar Eriksson"/>
        <s v="Mighty Zug"/>
        <s v="Skrorg Snowpelt"/>
        <s v="Grak"/>
        <s v="Crumbleberry"/>
        <s v="Zzharg Madeye"/>
        <s v="Griff Oberwald"/>
        <s v="Morg ´N´ Thorg"/>
        <s v="H´thark the Unstoppable"/>
        <s v="Max Spleenripper"/>
        <s v="Scyla Anfingrimm"/>
        <s v="Guffle Pusmaw"/>
        <s v="Withergrasp Doubledrool"/>
        <s v="Bilerot Vomitflesh"/>
        <s v="Grashnak Blackhoof"/>
        <s v="Fürst Borak der Vernichter"/>
        <s v="Bomber Dribblesnot"/>
        <s v="Fungus The Loon"/>
        <s v="Nobble Blackwart"/>
        <s v="Scrappa Sorehead"/>
        <s v="Rashnak Backstabber"/>
        <s v="Der schwarze Gobbo"/>
        <s v="Ripper Bolgrot"/>
        <s v="Varag Ghulbeisser"/>
        <s v="Rumbelow Schafsfell"/>
        <s v="Gloriel Summerbloom"/>
        <s v="Kiroth Krakeneye"/>
        <s v="Zolcath der Zoat"/>
        <s v="Roxanna Darknail"/>
        <s v="Jordell Freshbreeze"/>
        <s v="Jeremiah Kool"/>
        <s v="Lucian Swift"/>
        <s v="Valen Swift"/>
        <s v="Boa Kon´ssstriktr"/>
        <s v="Anqi Panqi"/>
        <s v="Estelle la Veneaux"/>
        <s v="Dribl"/>
        <s v="Drull"/>
        <s v="Glotl Stop"/>
        <s v="Skrull Halfhight"/>
        <s v="Gretchen Wächter"/>
        <s v="Ivan &quot;The Animal&quot; Deathshrout"/>
        <s v="Wilhelm Chaney"/>
        <s v="Captain Karina von Riesz"/>
        <s v="Graf Luthor von Drakenborg"/>
        <s v="Skitter Stech-Stech"/>
        <s v="Glart Smashrip"/>
        <s v="Keeg Rustgouger"/>
        <s v="Hackflem Skuttlespike"/>
        <s v="Rodney Schabenköder"/>
        <s v="Swiftvine Glimmershard"/>
        <s v="Rowana Forestfoot"/>
        <s v="Willow Rosebark"/>
        <s v="Maple Highgrove"/>
        <s v="Deeproot Strongbranch"/>
        <m/>
        <s v="Bryce 'The Slice' Gambuel" u="1"/>
        <s v="Luthor von Drakenborg" u="1"/>
        <s v="Klara von Kill" u="1"/>
        <s v="Grim Ironjaw" u="1"/>
        <s v="Ivan &quot;The Animal&quot; Darkshrout" u="1"/>
        <s v="Der Black Gobbo" u="1"/>
        <s v="Rodney Roachbait" u="1"/>
        <s v="Puggy Baconbreath" u="1"/>
        <s v="Eldril Sidewinder" u="1"/>
        <s v="Frank 'N' Stein" u="1"/>
        <s v="Lord Borak the Despoiler" u="1"/>
        <s v="&quot;Captain&quot; Karina von Riesz" u="1"/>
        <s v="Rumbelow Sheepskin" u="1"/>
        <s v="Varag Ghoul-Chewer" u="1"/>
        <s v="Morg ´n´Thorg" u="1"/>
      </sharedItems>
    </cacheField>
    <cacheField name="BE" numFmtId="0">
      <sharedItems containsString="0" containsBlank="1" containsNumber="1" containsInteger="1" minValue="2" maxValue="9"/>
    </cacheField>
    <cacheField name="ST" numFmtId="0">
      <sharedItems containsString="0" containsBlank="1" containsNumber="1" containsInteger="1" minValue="1" maxValue="7"/>
    </cacheField>
    <cacheField name="GE" numFmtId="0">
      <sharedItems containsBlank="1"/>
    </cacheField>
    <cacheField name="WG" numFmtId="0">
      <sharedItems containsBlank="1"/>
    </cacheField>
    <cacheField name="RW" numFmtId="0">
      <sharedItems containsBlank="1"/>
    </cacheField>
    <cacheField name="Fertigkeiten" numFmtId="0">
      <sharedItems containsBlank="1"/>
    </cacheField>
    <cacheField name="Kosten" numFmtId="0">
      <sharedItems containsString="0" containsBlank="1" containsNumber="1" containsInteger="1" minValue="0" maxValue="340000"/>
    </cacheField>
    <cacheField name="Liga" numFmtId="0">
      <sharedItems containsBlank="1" count="16">
        <s v="Alte-Welt-Klassiker"/>
        <s v="Auserwählte des Hashut"/>
        <s v="Auserwählte des Khorne"/>
        <s v="Auserwählte des Nurgle"/>
        <s v="Chaos-Clash"/>
        <s v="Düsterland Rauferei"/>
        <s v="Halbling-Fingerhut-Pokal"/>
        <s v="Liga der Elfenkönigreiche"/>
        <s v="Lustria-Superliga"/>
        <s v="Sylvanisches Rampenlicht"/>
        <s v="Unterwelt-Herausforderung"/>
        <s v="Waldland-Liga"/>
        <s v="Weltrand-Superliga"/>
        <m/>
        <s v="Auserwählte des …" u="1"/>
        <s v="---" u="1"/>
      </sharedItems>
    </cacheField>
    <cacheField name="Merkmal" numFmtId="0">
      <sharedItems containsBlank="1"/>
    </cacheField>
    <cacheField name="Sonderreg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n v="7"/>
    <n v="1"/>
    <s v="2+"/>
    <s v="-"/>
    <s v="6+"/>
    <s v="Aufspringen, Ausweichen, Einzelgänger (4+), Gewandt, Kein Ball, Kleinwüchsig, Klauen, Rasend, Unerschrocken, Winzig"/>
    <n v="80000"/>
    <x v="0"/>
    <s v="Blitzer, Eichhörnchen"/>
    <s v="Akhorn kann den Wurf mit dem W6 für die Fertigkeit Unerschrocken wiederholen"/>
  </r>
  <r>
    <x v="1"/>
    <n v="6"/>
    <n v="3"/>
    <s v="4+"/>
    <s v="3+"/>
    <s v="9+"/>
    <s v="Kanonier, Hau wech das Leder, Einzelgänger (4+), Wurfsicher, Versteckte Waffe, Ballgefühl, Robust"/>
    <n v="80000"/>
    <x v="0"/>
    <s v="Werfer, Zwerg"/>
    <s v="Einmal pro Spiel darf er einen Abweichwurf bei &quot;Hau wech das Leder&quot; widerholen und befreundete Spieler erhalten +1 für den Versuch diesen Ball zu fangen"/>
  </r>
  <r>
    <x v="2"/>
    <n v="5"/>
    <n v="2"/>
    <s v="3+"/>
    <s v="3+"/>
    <s v="7+"/>
    <s v="Ausweichen, Bombadier, Einzelgänger (4+), Kleinwüchsig, Versteckte Waffe, Zielsicher"/>
    <n v="100000"/>
    <x v="0"/>
    <s v="Spezial, Halbling"/>
    <s v="Einmal im Spiel darf Cindy 2 Bomben im Zug werfen (vorher ansagen). Nach dem Wurf der 2. Bombe: 1-3 = Cindy wird vom Platz gestellt"/>
  </r>
  <r>
    <x v="3"/>
    <n v="5"/>
    <n v="3"/>
    <s v="3+"/>
    <s v="3+"/>
    <s v="8+"/>
    <s v="Ausweichen, Blocken, Einzelgänger (3+), Kleinwüchsig, Lebensmüde, Nerven aus Stahl"/>
    <n v="130000"/>
    <x v="0"/>
    <s v="Blitzer, Halbling"/>
    <s v="Einmal pro Spiel darf Puggy einen Würfel neu würfeln (kein Rüstungs- oder Verletzungswurf)"/>
  </r>
  <r>
    <x v="4"/>
    <n v="6"/>
    <n v="3"/>
    <s v="3+"/>
    <s v="-"/>
    <s v="9+"/>
    <s v="Einzelgänger (4+), Kettensäge, Profi, Standfest, Versteckte Waffe"/>
    <n v="140000"/>
    <x v="0"/>
    <s v="Spezial, Mensch"/>
    <s v="Einmal im Spiel darf Helmut einen Würfel aus einem Rüstungswurf erneut würfeln"/>
  </r>
  <r>
    <x v="5"/>
    <n v="5"/>
    <n v="3"/>
    <s v="3+"/>
    <s v="4+"/>
    <s v="10+"/>
    <s v="Blocken, Tackle durchbrechen, Unerschrocken, Einzelgänger (4+), Knochenbrecher, Sprintsicher, Standfest, Robust"/>
    <n v="170000"/>
    <x v="0"/>
    <s v="Blocker, Zwerg"/>
    <s v="Einmal pro Spielzug erhält ein Mitspieler der in Grombrindals Bedrohungszone aktiviert Knochenbrecher (+1), Sprintsicher, Tackle durchbrechen od. Unerschrocken"/>
  </r>
  <r>
    <x v="6"/>
    <n v="6"/>
    <n v="3"/>
    <s v="4+"/>
    <s v="3+"/>
    <s v="8+"/>
    <s v="Blocken, Säufer, Einzelgänger (4+), Robust"/>
    <n v="170000"/>
    <x v="0"/>
    <s v="Feldspieler, Mensch"/>
    <s v="Einmal pro Halbzeit. Bei Aktivierung wähle gegnerischen Spieler in 3 F. Umkreis. Bei 3+ wird der Spieler angeschlagen. Bei 2 passiert nichts. Bei 1 liegt er selber um"/>
  </r>
  <r>
    <x v="7"/>
    <n v="5"/>
    <n v="3"/>
    <s v="3+"/>
    <s v="4+"/>
    <s v="9+"/>
    <s v="Abwehren, Blocken, Einzelgänger (3+), Robust, Säufer, Tackle, Verhöhnen"/>
    <n v="180000"/>
    <x v="0"/>
    <s v="Blocker, Zwerg"/>
    <s v="Einmal pro Spiel, wenn Josefs Rüstung als Ergebnis eines Rüstungswurfs gebrochen wird, kannst du entscheiden, dass der Rüstungswurf wiederholt wird"/>
  </r>
  <r>
    <x v="8"/>
    <n v="5"/>
    <n v="4"/>
    <s v="3+"/>
    <s v="6+"/>
    <s v="9+"/>
    <s v="Blocken, Einzelgänger (4+), Hass (Brocken), Mehrfachblock, Rasend, Robust, Unerschrocken"/>
    <n v="190000"/>
    <x v="0"/>
    <s v="Spezial, Zwerg"/>
    <s v="Einmal im Spiel wenn ein gegnerischer Brocken infolge einer von Grimm ausgelösten Blocken-Aktion zu Boden geht, +1 RW od INJ (Entscheidung nach dem Wurf)"/>
  </r>
  <r>
    <x v="9"/>
    <n v="6"/>
    <n v="4"/>
    <s v="3+"/>
    <s v="3+"/>
    <s v="9+"/>
    <s v="Aufspringen, Ausweichen, Blocken, Einzelgänger (4+), Unerschrocken"/>
    <n v="210000"/>
    <x v="0"/>
    <s v="Blitzer, Mensch"/>
    <s v="Einmal im Spiel darf Klara nach erfolgreichem unerschrocken Wurf die erwürfelte Stärke verdoppeln"/>
  </r>
  <r>
    <x v="10"/>
    <n v="6"/>
    <n v="4"/>
    <s v="3+"/>
    <s v="4+"/>
    <s v="9+"/>
    <s v="Blocken, Unterstützen, Einzelgänger (3+), Tackel"/>
    <n v="215000"/>
    <x v="0"/>
    <s v="Blitzer, Mensch"/>
    <s v="Einmal pro Halbz. zu Beg. seiner Akt. darf Ivar einen Mitsp. in 5 Felder Umk. wählen. Dieser darf sich sofort 1 Feld bewegen (ign. Tackelz.) muss aber an einem Gegner enden"/>
  </r>
  <r>
    <x v="11"/>
    <n v="5"/>
    <n v="5"/>
    <s v="4+"/>
    <s v="6+"/>
    <s v="10+"/>
    <s v="Blocken, Einzelgänger (4+), Knochenbrecher, Torkelig"/>
    <n v="220000"/>
    <x v="0"/>
    <s v="Blocker, Mensch"/>
    <s v="Einmal im Spiel nach einem erfolgreichen Block +1 auf den Rüstungswurf. Darf nach den Wurf entschieden werden."/>
  </r>
  <r>
    <x v="12"/>
    <n v="5"/>
    <n v="5"/>
    <s v="4+"/>
    <s v="6+"/>
    <s v="9+"/>
    <s v="Klauen, Störende Präsenz, schweres Gerät, Einzelgänger (4+), Knochenbrecher (+1)"/>
    <n v="240000"/>
    <x v="0"/>
    <s v="Brocken, Yethi"/>
    <s v="Einmal pro Spiel, wenn Skrorg eine CAS nach einem Block verursacht bekommt das Team einen Wiederholungswurf, welcher aber nur bis zum Ende des akt. drives gilt"/>
  </r>
  <r>
    <x v="13"/>
    <n v="5"/>
    <n v="5"/>
    <s v="4+"/>
    <s v="4+"/>
    <s v="10+"/>
    <s v="Blöd, Mitspieler schießen, Einzelgänger (4+), Knochenbrecher, Robust"/>
    <n v="250000"/>
    <x v="0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0"/>
    <s v="Feldspieler, Halbling"/>
    <s v="Wenn Grak Crumbleberrt trägt bekommt er die Talente Tackle Durchbrechen und Ausweichen"/>
  </r>
  <r>
    <x v="15"/>
    <n v="5"/>
    <n v="5"/>
    <s v="4+"/>
    <s v="4+"/>
    <s v="10+"/>
    <s v="Blöd, Einzelgänger (4+), Knochenbrecher (+1), Mitspieler schießen, Robust"/>
    <n v="250000"/>
    <x v="0"/>
    <s v="Spezial, Zwerg"/>
    <s v="Grak und Crumbleberry müssen zusammen angeheuert werden und zählen als 2 Starplayer, Verlässt einer das Spiel ändert sich Einzelgänger in (2+)"/>
  </r>
  <r>
    <x v="16"/>
    <n v="7"/>
    <n v="4"/>
    <s v="2+"/>
    <s v="3+"/>
    <s v="9+"/>
    <s v="Abwehren, Ausweichen, Blocken, Einzelgänger (3+), Sprinten, Sprintsicher"/>
    <n v="300000"/>
    <x v="0"/>
    <s v="Blitzer, Mensch"/>
    <s v="Einmal im Spiel darf Griff einen Modifikator von +1 auf einen von ihm abgelegten Geschicklichkeitstestanwenden. Dies kann nach dem Wurf entschieden werden"/>
  </r>
  <r>
    <x v="17"/>
    <n v="6"/>
    <n v="6"/>
    <s v="3+"/>
    <s v="4+"/>
    <s v="11+"/>
    <s v="Blocken, Einzelgänger (4+), Hass (Untot), Knochenbrecher, Mitspieler werfen, Robust, Volltreffer"/>
    <n v="340000"/>
    <x v="0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1"/>
    <s v="Blitzer, Eichhörnchen"/>
    <s v="Akhorn kann den Wurf mit dem W6 für die Fertigkeit Unerschrocken wiederholen"/>
  </r>
  <r>
    <x v="15"/>
    <n v="4"/>
    <n v="4"/>
    <s v="4+"/>
    <s v="3+"/>
    <s v="10+"/>
    <s v="Kanonier, Hau wech das Leder, Einzelgänger (4+), Nerven aus Stahl, Versteckte Waffe, Robust"/>
    <n v="130000"/>
    <x v="1"/>
    <s v="Spezial, Zwerg"/>
    <s v="Einmal pro Halbzeit eine Blunderbuss aktion. Wähle einen Spieler in 3 Felder Umkr. 3+ = hit --&gt; RW/InjW, 2 = eigener Spieler in 3 Feldern umk. getroffen, 1 Zzarg getroffen"/>
  </r>
  <r>
    <x v="13"/>
    <n v="5"/>
    <n v="5"/>
    <s v="4+"/>
    <s v="4+"/>
    <s v="10+"/>
    <s v="Blöd, Mitspieler schießen, Einzelgänger (4+), Knochenbrecher, Robust"/>
    <n v="250000"/>
    <x v="1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1"/>
    <s v="Feldspieler, Halbling"/>
    <s v="Wenn Grak Crumbleberrt trägt bekommt er die Talente Tackle Durchbrechen und Ausweichen"/>
  </r>
  <r>
    <x v="18"/>
    <n v="6"/>
    <n v="6"/>
    <s v="4+"/>
    <s v="6+"/>
    <s v="10+"/>
    <s v="Blocken, Tackle druchbrechen, Armhebel, Schweres Gerät, Einzelgänger (4+), Sprinten, Sprintsicher, Robust, Torkelig"/>
    <n v="300000"/>
    <x v="1"/>
    <s v="Blitzer, Zwerg"/>
    <s v="Immer wenn eine Blitz-Aktion durchgeführt wird kann Htark einen Blockwürfel neu würfeln"/>
  </r>
  <r>
    <x v="17"/>
    <n v="6"/>
    <n v="6"/>
    <s v="3+"/>
    <s v="4+"/>
    <s v="11+"/>
    <s v="Blocken, Einzelgänger (4+), Hass (Untot), Knochenbrecher, Mitspieler werfen, Robust, Volltreffer"/>
    <n v="340000"/>
    <x v="1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2"/>
    <s v="Blitzer, Eichhörnchen"/>
    <s v="Akhorn kann den Wurf mit dem W6 für die Fertigkeit Unerschrocken wiederholen"/>
  </r>
  <r>
    <x v="19"/>
    <n v="5"/>
    <n v="4"/>
    <s v="4+"/>
    <s v="-"/>
    <s v="9+"/>
    <s v="Kettensäge, Einzelgänger (4+), Keine Ball, Versteckte Waffe"/>
    <n v="130000"/>
    <x v="2"/>
    <s v="Spezial, Mensch"/>
    <s v="Einmal pro Spiel darf Max nach einem durchgeführten Kettensägen Angriff einen weiteren Angriff gegen einen anderen gegnerischen Spieler durchführen."/>
  </r>
  <r>
    <x v="20"/>
    <n v="5"/>
    <n v="5"/>
    <s v="4+"/>
    <s v="6+"/>
    <s v="10+"/>
    <s v="Klauen, Rasend, Einzelgänger (4+), Knochenbrecher, Klammerschwanz, Robust, zügelloser Zorn"/>
    <n v="200000"/>
    <x v="2"/>
    <s v="Brocken, Spawn"/>
    <s v="Einmal pro Spiel darf Scyla während einer anges. Blocken-Aktion bei einer geworfene 1 für zügelloser Zorn 2 Bocken-Aktionen durchführen."/>
  </r>
  <r>
    <x v="13"/>
    <n v="5"/>
    <n v="5"/>
    <s v="4+"/>
    <s v="4+"/>
    <s v="10+"/>
    <s v="Blöd, Mitspieler schießen, Einzelgänger (4+), Knochenbrecher, Robust"/>
    <n v="250000"/>
    <x v="2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2"/>
    <s v="Feldspieler, Halbling"/>
    <s v="Wenn Grak Crumbleberrt trägt bekommt er die Talente Tackle Durchbrechen und Ausweichen"/>
  </r>
  <r>
    <x v="17"/>
    <n v="6"/>
    <n v="6"/>
    <s v="3+"/>
    <s v="4+"/>
    <s v="11+"/>
    <s v="Blocken, Einzelgänger (4+), Hass (Untot), Knochenbrecher, Mitspieler werfen, Robust, Volltreffer"/>
    <n v="340000"/>
    <x v="2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3"/>
    <s v="Blitzer, Eichhörnchen"/>
    <s v="Akhorn kann den Wurf mit dem W6 für die Fertigkeit Unerschrocken wiederholen"/>
  </r>
  <r>
    <x v="21"/>
    <n v="5"/>
    <n v="4"/>
    <s v="4+"/>
    <s v="6+"/>
    <s v="10+"/>
    <s v="Abstoßendes Aussehen, Einzelgänger (4+), Monbströses Maul, Nerven aus Stahl, Immer am Ball, Pestilenzialisch"/>
    <n v="150000"/>
    <x v="3"/>
    <s v="Blocker, Mensch"/>
    <s v="Einmal pro Spiel wenn Guffle angrenzend zum Ballträger steht darf er einen Rüstungswurf gegen diesen Spieler durchführen. Bei erfolg erhält er den Ball"/>
  </r>
  <r>
    <x v="22"/>
    <n v="6"/>
    <n v="3"/>
    <s v="3+"/>
    <s v="4+"/>
    <s v="9+"/>
    <s v="Abstoßendes Aussehen, Einzelgänger (4+), Klammerschwanz, Tackel, Tentakel, Zwei Köpfe, Wrestling"/>
    <n v="170000"/>
    <x v="3"/>
    <s v="Blocker, Tiermensch"/>
    <s v="Das erste Mal in jeder Halbzeit wenn Withergrasp das Ziel eines Blocks wird zählt es so als wenn er das Talent Ausweichen hätte"/>
  </r>
  <r>
    <x v="23"/>
    <n v="4"/>
    <n v="5"/>
    <s v="4+"/>
    <s v="6+"/>
    <s v="10+"/>
    <s v="Brutal, Verstörendes Wesen, Verwesung, Einzeltäter, Einzelgänger (4+), Regeneration, Torkelig"/>
    <n v="180000"/>
    <x v="3"/>
    <s v="Blocker, Mensch"/>
    <s v="Einmal im Spiel darf Bilrot seine Projektil Vomit spezial Aktion ausführen. Dies darf nur nach einer Block-Aktion geschehen"/>
  </r>
  <r>
    <x v="13"/>
    <n v="5"/>
    <n v="5"/>
    <s v="4+"/>
    <s v="4+"/>
    <s v="10+"/>
    <s v="Blöd, Mitspieler schießen, Einzelgänger (4+), Knochenbrecher, Robust"/>
    <n v="250000"/>
    <x v="3"/>
    <s v="Brocken, Oger"/>
    <s v="Grak und Crumbleberry müssen zusammen angeheuert werden und zählen als 2 Starplayer, Grak darf Crumbleberry einmal pro Halbzeit aufnehmen und wieder absetzen"/>
  </r>
  <r>
    <x v="17"/>
    <n v="6"/>
    <n v="6"/>
    <s v="3+"/>
    <s v="4+"/>
    <s v="11+"/>
    <s v="Blocken, Einzelgänger (4+), Hass (Untot), Knochenbrecher, Mitspieler werfen, Robust, Volltreffer"/>
    <n v="340000"/>
    <x v="3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4"/>
    <s v="Blitzer, Eichhörnchen"/>
    <s v="Akhorn kann den Wurf mit dem W6 für die Fertigkeit Unerschrocken wiederholen"/>
  </r>
  <r>
    <x v="24"/>
    <n v="6"/>
    <n v="6"/>
    <s v="4+"/>
    <s v="6+"/>
    <s v="9+"/>
    <s v="Rasend, Hörner, Einzelgänger (4+), Knochenbrecher, Robust, zügelloser Zorn "/>
    <n v="240000"/>
    <x v="4"/>
    <s v="Brocken, Minotaur"/>
    <s v="Einmal pro Spiel, während einer Blitz-Aktion darf Grashnak einen zus. Blockwürfel (Max. 3 Würfeln) unabhängig von der Stärke des Gegners nehmen. Gilt auch f. zus. Block"/>
  </r>
  <r>
    <x v="13"/>
    <n v="5"/>
    <n v="5"/>
    <s v="4+"/>
    <s v="4+"/>
    <s v="10+"/>
    <s v="Blöd, Mitspieler schießen, Einzelgänger (4+), Knochenbrecher, Robust"/>
    <n v="250000"/>
    <x v="4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4"/>
    <s v="Feldspieler, Halbling"/>
    <s v="Wenn Grak Crumbleberrt trägt bekommt er die Talente Tackle Durchbrechen und Ausweichen"/>
  </r>
  <r>
    <x v="25"/>
    <n v="5"/>
    <n v="5"/>
    <s v="3+"/>
    <s v="5+"/>
    <s v="10+"/>
    <s v="Blocken, Brutal (+2), Einzelgänger (3+), Heimtückisch, Knochenbrecher (+1), Teamkapitän, Zutreten"/>
    <n v="270000"/>
    <x v="4"/>
    <s v="Blocker, Mensch"/>
    <s v="Einmal pro Spiel, wenn Fürst Borak eine Blocken-Aktion ausführt, kann er einen einzelnen Blockwürfel neu werfen"/>
  </r>
  <r>
    <x v="17"/>
    <n v="6"/>
    <n v="6"/>
    <s v="3+"/>
    <s v="4+"/>
    <s v="11+"/>
    <s v="Blocken, Einzelgänger (4+), Hass (Untot), Knochenbrecher, Mitspieler werfen, Robust, Volltreffer"/>
    <n v="340000"/>
    <x v="4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5"/>
    <s v="Blitzer, Eichhörnchen"/>
    <s v="Akhorn kann den Wurf mit dem W6 für die Fertigkeit Unerschrocken wiederholen"/>
  </r>
  <r>
    <x v="26"/>
    <n v="6"/>
    <n v="2"/>
    <s v="3+"/>
    <s v="3+"/>
    <s v="8+"/>
    <s v="Zielsicher, Bombardier, Ausweichen, Einzelgänger (4+), Lebensmüde, Versteckte Waffe, Kleinwüchsig"/>
    <n v="80000"/>
    <x v="5"/>
    <s v="Spezial, Goblin"/>
    <s v="Einmal im Spiel, wenn ein Gegenspieler eine von Bomber geworfene Bombe fängt. Bomber kann entscheiden, dass die Bombe explodiert."/>
  </r>
  <r>
    <x v="27"/>
    <n v="4"/>
    <n v="7"/>
    <s v="3+"/>
    <s v="-"/>
    <s v="8+"/>
    <s v="Morgenstern, Knochenbrecher, Einzelgänger (4+), Keine Hände, Versteckte Waffe, Kleinwüchsig"/>
    <n v="80000"/>
    <x v="5"/>
    <s v="Spezial, Goblin"/>
    <s v="Einmal pro Aktivierung darf Fungus den Richtungswurf (W6) erneut werfen"/>
  </r>
  <r>
    <x v="28"/>
    <n v="6"/>
    <n v="2"/>
    <s v="3+"/>
    <s v="-"/>
    <s v="8+"/>
    <s v="Blocken, Kettensäge, Ausweichen, Einzelgänger (4+), Kein Ball, Saboteur, Versteckte Waffe, Kleinwüchsig"/>
    <n v="120000"/>
    <x v="5"/>
    <s v="Spezial, Goblin"/>
    <s v="Einmal pro Spiel darf Nobbla seine Kettensäge gegen einen liegenden Spieler einsetzen. Dies gilt nicht als Foul."/>
  </r>
  <r>
    <x v="29"/>
    <n v="7"/>
    <n v="2"/>
    <s v="3+"/>
    <s v="4+"/>
    <s v="8+"/>
    <s v="Brutal, (+1), Ausweichen, Einzelgänger (4+), Pogo-Stick, Lebensmüde, Sprinten, Kleinwüchsig, Sprintsicher"/>
    <n v="120000"/>
    <x v="5"/>
    <s v="Spezial, Goblin"/>
    <s v="Einmal pro Spiel, wenn Scrappa versucht einen Pass abzufangen darf er einen W6 werfen. Bei 2+ Gilt der Ball als abgefangen und Scrappa erhält den Ball"/>
  </r>
  <r>
    <x v="30"/>
    <n v="7"/>
    <n v="3"/>
    <s v="3+"/>
    <s v="5+"/>
    <s v="8+"/>
    <s v="Einzelgänger (4+), Manndeckung, Gewandt, Heimtückisch, Niederstechen"/>
    <n v="130000"/>
    <x v="5"/>
    <s v="Spezial, Goblin"/>
    <s v="Einmal pro Spiel, wenn Rashnak beim Niederstechen die Rüstung bricht kann er beim Verletzungswurf +1 addieren. Dies kann nachträglich entschieden werden."/>
  </r>
  <r>
    <x v="31"/>
    <n v="6"/>
    <n v="2"/>
    <s v="3+"/>
    <s v="3+"/>
    <s v="8+"/>
    <s v="Bombadier, Verstörende Präsenz, Ausweichen, Einzelgänger (3+), Gewandt, Heimtückisch, Kleinwüchsig, Niederstechen"/>
    <n v="210000"/>
    <x v="5"/>
    <s v="Spezial, Goblin"/>
    <s v="Du darfst 2 Foulen-Aktionen durchführen, eine davon muss der Black Gobbo machen."/>
  </r>
  <r>
    <x v="13"/>
    <n v="5"/>
    <n v="5"/>
    <s v="4+"/>
    <s v="4+"/>
    <s v="10+"/>
    <s v="Blöd, Mitspieler schießen, Einzelgänger (4+), Knochenbrecher, Robust"/>
    <n v="250000"/>
    <x v="5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5"/>
    <s v="Feldspieler, Halbling"/>
    <s v="Wenn Grak Crumbleberrt trägt bekommt er die Talente Tackle Durchbrechen und Ausweichen"/>
  </r>
  <r>
    <x v="32"/>
    <n v="5"/>
    <n v="6"/>
    <s v="5+"/>
    <s v="4+"/>
    <s v="10+"/>
    <s v="Einzelgänger (4+), Greifer, Knochenbrecher, Mitspieler Werfen, Regeneration, Volltreffer"/>
    <n v="250000"/>
    <x v="5"/>
    <s v="Brocken, Troll"/>
    <s v="Einmal pro Halbzeit darf Ripper einen eizelnen Würfen erneut werfen. Gilt nicht für Rüstungs- und Verletzungswürfe"/>
  </r>
  <r>
    <x v="33"/>
    <n v="6"/>
    <n v="5"/>
    <s v="3+"/>
    <s v="5+"/>
    <s v="10+"/>
    <s v="Aufspringen, Blocken, Einzelgänger (4+), Hass (Untot), Knochenbrecher, Robust, Torkelig"/>
    <n v="260000"/>
    <x v="5"/>
    <s v="Blocker, Ork"/>
    <s v="Einmal im Spiel nach einem erfolgreichen Block kann Varag den Rüstungswurf Wiederholen"/>
  </r>
  <r>
    <x v="18"/>
    <n v="6"/>
    <n v="6"/>
    <s v="4+"/>
    <s v="6+"/>
    <s v="10+"/>
    <s v="Blocken, Tackle druchbrechen, Armhebel, Schweres Gerät, Einzelgänger (4+), Sprinten, Sprintsicher, Robust, Torkelig"/>
    <n v="300000"/>
    <x v="5"/>
    <s v="Blitzer, Zwerg"/>
    <s v="Immer wenn eine Blitz-Aktion durchgeführt wird kann Htark einen Blockwürfel neu würfeln"/>
  </r>
  <r>
    <x v="17"/>
    <n v="6"/>
    <n v="6"/>
    <s v="3+"/>
    <s v="4+"/>
    <s v="11+"/>
    <s v="Blocken, Einzelgänger (4+), Hass (Untot), Knochenbrecher, Mitspieler werfen, Robust, Volltreffer"/>
    <n v="340000"/>
    <x v="5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6"/>
    <s v="Blitzer, Eichhörnchen"/>
    <s v="Akhorn kann den Wurf mit dem W6 für die Fertigkeit Unerschrocken wiederholen"/>
  </r>
  <r>
    <x v="2"/>
    <n v="5"/>
    <n v="2"/>
    <s v="3+"/>
    <s v="3+"/>
    <s v="7+"/>
    <s v="Ausweichen, Bombadier, Einzelgänger (4+), Kleinwüchsig, Versteckte Waffe, Zielsicher"/>
    <n v="100000"/>
    <x v="6"/>
    <s v="Spezial, Halbling"/>
    <s v="Einmal im Spiel darf Cindy 2 Bomben im Zug werfen (vorher ansagen). Nach dem Wurf der 2. Bombe: 1-3 = Cindy wird vom Platz gestellt"/>
  </r>
  <r>
    <x v="34"/>
    <n v="6"/>
    <n v="3"/>
    <s v="3+"/>
    <s v="5+"/>
    <s v="8+"/>
    <s v="Blocken, Hörner, Einzelgänger (4+), Robust, Schweres Gerät, Tackle"/>
    <n v="170000"/>
    <x v="6"/>
    <s v="Blitzer, Halbling"/>
    <s v="Einmal im Spiel darf Rumbelow nach erfolgreichem Block +1 zum Rüstungs- oder Verletzungswurf addieren (Darf nach dem Wurf entschieden werden)"/>
  </r>
  <r>
    <x v="5"/>
    <n v="5"/>
    <n v="3"/>
    <s v="3+"/>
    <s v="4+"/>
    <s v="10+"/>
    <s v="Blocken, Tackle durchbrechen, Unerschrocken, Einzelgänger (4+), Knochenbrecher, Sprintsicher, Standfest, Robust"/>
    <n v="170000"/>
    <x v="6"/>
    <s v="Blocker, Zwerg"/>
    <s v="Einmal pro Spielzug erhält ein Mitspieler der in Grombrindals Bedrohungszone aktiviert Knochenbrecher (+1), Sprintsicher, Tackle durchbrechen od. Unerschrocken"/>
  </r>
  <r>
    <x v="13"/>
    <n v="5"/>
    <n v="5"/>
    <s v="4+"/>
    <s v="4+"/>
    <s v="10+"/>
    <s v="Blöd, Mitspieler schießen, Einzelgänger (4+), Knochenbrecher, Robust"/>
    <n v="250000"/>
    <x v="6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6"/>
    <s v="Feldspieler, Halbling"/>
    <s v="Wenn Grak Crumbleberrt trägt bekommt er die Talente Tackle Durchbrechen und Ausweichen"/>
  </r>
  <r>
    <x v="17"/>
    <n v="6"/>
    <n v="6"/>
    <s v="3+"/>
    <s v="4+"/>
    <s v="11+"/>
    <s v="Blocken, Einzelgänger (4+), Hass (Untot), Knochenbrecher, Mitspieler werfen, Robust, Volltreffer"/>
    <n v="340000"/>
    <x v="6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7"/>
    <s v="Blitzer, Eichhörnchen"/>
    <s v="Akhorn kann den Wurf mit dem W6 für die Fertigkeit Unerschrocken wiederholen"/>
  </r>
  <r>
    <x v="35"/>
    <n v="7"/>
    <n v="2"/>
    <s v="2+"/>
    <s v="2+"/>
    <s v="8+"/>
    <s v="Ausweichen, Ballgefühl, Einzelgänger (3+), Gewandt, Wurfsicher, Zielsicher"/>
    <n v="150000"/>
    <x v="7"/>
    <s v="Werfer, Elf"/>
    <s v="Einmal pro Spiel darf Gloriel die Fähigkeit &quot;Hau wech das Leder&quot; erhalten"/>
  </r>
  <r>
    <x v="36"/>
    <n v="7"/>
    <n v="3"/>
    <s v="2+"/>
    <s v="3+"/>
    <s v="8+"/>
    <s v="Verstörendes Wesen, Abstoßendes Aussehen, Einzelgänger (4+), Immer am Ball, Tackle, Tentakel"/>
    <n v="160000"/>
    <x v="7"/>
    <s v="Läufer, Elf"/>
    <s v="Einmal im Spiel bei Aktivierung darf Kiroth einen markierten Spieler wählen, der Spieler ist Abgelenkt bis er erneut aktiviert wird"/>
  </r>
  <r>
    <x v="37"/>
    <n v="5"/>
    <n v="5"/>
    <s v="4+"/>
    <s v="5+"/>
    <s v="10+"/>
    <s v="Verstörende Präsenz, Schweres Gerät, Einzelgänger (4+), Knochenbrecher, Klammerschwanz, Regeneration, Sprintsicher"/>
    <n v="220000"/>
    <x v="7"/>
    <s v="Brocken, Zoat"/>
    <s v="Einmal im Spiel darf Zolcath wenn er aktiviert wird einen gegnerischen Spieler in 3 Feldern umkreis wählen. Er zählt alds abgelenkt"/>
  </r>
  <r>
    <x v="13"/>
    <n v="5"/>
    <n v="5"/>
    <s v="4+"/>
    <s v="4+"/>
    <s v="10+"/>
    <s v="Blöd, Mitspieler schießen, Einzelgänger (4+), Knochenbrecher, Robust"/>
    <n v="250000"/>
    <x v="7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7"/>
    <s v="Feldspieler, Halbling"/>
    <s v="Wenn Grak Crumbleberrt trägt bekommt er die Talente Tackle Durchbrechen und Ausweichen"/>
  </r>
  <r>
    <x v="38"/>
    <n v="8"/>
    <n v="3"/>
    <s v="1+"/>
    <s v="3+"/>
    <s v="8+"/>
    <s v="Aufspringen, Ausweichen, Einzelgänger (4+), Rasend, Schweres Gerät, Springen"/>
    <n v="270000"/>
    <x v="7"/>
    <s v="Spezial, Elf"/>
    <s v="Einmal im Spiel darf sie während einer Blitzen-Aktion das Talent Klauen einsetzen"/>
  </r>
  <r>
    <x v="39"/>
    <n v="8"/>
    <n v="3"/>
    <s v="1+"/>
    <s v="3+"/>
    <s v="8+"/>
    <s v="Blocken, Hechtsprung, Ausweichen, Hüpfen, Einzelgänger (4+), Gewandt, Sicherer Stand"/>
    <n v="280000"/>
    <x v="7"/>
    <s v="Blitzer, Elf"/>
    <s v="Einmal im Spiel darf Jordell einen einzelnen Ausweich-, Hüpfen- oder GFI Test auf 2+ absolvieren (Keine Modifikatoren werden angerechnet)"/>
  </r>
  <r>
    <x v="40"/>
    <n v="8"/>
    <n v="3"/>
    <s v="1+"/>
    <s v="2+"/>
    <s v="9+"/>
    <s v="Abspiel, Ausweichen, Blocken, Einzelgänger (4+), Gewandt, Hechtsprung, Immer am Ball, Nerven aus Stahl, Wurfsicher"/>
    <n v="300000"/>
    <x v="7"/>
    <s v="Läufer, Elf"/>
    <s v="Einmal pro Spiel, zu Beginn kann Jeremiah eine Sonderaktion Niederstechen gegen einen gegnerischen Spieler der ihn deckt ansagen. Danach darf er noch Bewegen"/>
  </r>
  <r>
    <x v="41"/>
    <n v="7"/>
    <n v="3"/>
    <s v="2+"/>
    <s v="3+"/>
    <s v="9+"/>
    <s v="Blocken, Einzelgänger (4+), Knochenbrecher (+1), Tackle"/>
    <n v="300000"/>
    <x v="7"/>
    <s v="Blitzer, Elf"/>
    <s v="Lucian und Valen müssen zusammen angeheuert (2 Starplayer). Wenn Lucien und Valen denselben Spieler markieren darf Lucien einen einzelnen Blockwürfel neu werfen"/>
  </r>
  <r>
    <x v="42"/>
    <n v="7"/>
    <n v="3"/>
    <s v="2+"/>
    <s v="2+"/>
    <s v="9+"/>
    <s v="Zielsicher, Einzelgänger(4+), Nerven aus Stahl, Wurfsicher, Sicherer Pass, Ballgefühl"/>
    <n v="0"/>
    <x v="7"/>
    <s v="Werfer, Elf"/>
    <s v="Lucian und Valen müssen zusammen angeheuert werden und zählen als 2 Starplayer, Verlässt einer das Spiel ändert sich Einzelgänger in (2+)"/>
  </r>
  <r>
    <x v="17"/>
    <n v="6"/>
    <n v="6"/>
    <s v="3+"/>
    <s v="4+"/>
    <s v="11+"/>
    <s v="Blocken, Einzelgänger (4+), Hass (Untot), Knochenbrecher, Mitspieler werfen, Robust, Volltreffer"/>
    <n v="340000"/>
    <x v="7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8"/>
    <s v="Blitzer, Eichhörnchen"/>
    <s v="Akhorn kann den Wurf mit dem W6 für die Fertigkeit Unerschrocken wiederholen"/>
  </r>
  <r>
    <x v="43"/>
    <n v="6"/>
    <n v="3"/>
    <s v="3+"/>
    <s v="4+"/>
    <s v="9+"/>
    <s v="Ausweichen, Abwehren, Hypnotischer Blick, Einzelgänger (4+), Klammerschwanz, Sichere Hände, Gewand"/>
    <n v="180000"/>
    <x v="8"/>
    <s v="Läufer, Schlangenmensch"/>
    <s v="Einmal im Spiel darf Boa nach ihrer Aktivierung für einen benachbarten Spieler mit dem Ball bei 2+ die Kontrolle über den Ball übernehmen. Danach endet ihr Zug."/>
  </r>
  <r>
    <x v="44"/>
    <n v="7"/>
    <n v="4"/>
    <s v="5+"/>
    <s v="6+"/>
    <s v="10+"/>
    <s v="Blocken, Einzelgänger (4+), Greifer, Standfest, Torkelig"/>
    <n v="190000"/>
    <x v="8"/>
    <s v="Blocker, Echsenmensch"/>
    <s v="Einmal pro Spiel, wenn Anqi eine Blocken Aktion gegen einen gegnerischen Spieler ausführt, kann er eine beliebige Anzahl der Block-Würfel neu werfen"/>
  </r>
  <r>
    <x v="45"/>
    <n v="6"/>
    <n v="3"/>
    <s v="3+"/>
    <s v="4+"/>
    <s v="8+"/>
    <s v="Verstörendes Wesen, Ausweichen, Unterstützen, Einzelgänger (4+), Gewand"/>
    <n v="190000"/>
    <x v="8"/>
    <s v="Feldspieler, Mensch"/>
    <s v="Zu Beginn von Estells aktivierung: Ein gegn. Spieler (5 Felder unk.)verliert bei 2+ seine Tackelz. Und kann bis zum Ende des gegn. Zuges nicht aktiviert werden"/>
  </r>
  <r>
    <x v="9"/>
    <n v="6"/>
    <n v="4"/>
    <s v="3+"/>
    <s v="3+"/>
    <s v="9+"/>
    <s v="Aufspringen, Ausweichen, Blocken, Einzelgänger (4+), Unerschrocken"/>
    <n v="210000"/>
    <x v="8"/>
    <s v="Blitzer, Mensch"/>
    <s v="Einmal im Spiel darf Klara nach erfolgreichem unerschrocken Wurf die erwürfelte Stärke verdoppeln"/>
  </r>
  <r>
    <x v="46"/>
    <n v="8"/>
    <n v="2"/>
    <s v="3+"/>
    <s v="4+"/>
    <s v="8+"/>
    <s v="Brutal, Ausweichen, Einzelgänger (4+), Schnelles Foul, Gewandt, Heimtückisch, Kleinwüchsig"/>
    <n v="230000"/>
    <x v="8"/>
    <s v="Spezial, Skink"/>
    <s v="Immer wenn sie Niederstechen oder Brutal anwenden und der Gegner befindet sich in beider Tackelzonen. Die Aktion bekommt +1 auf den Verletzungswurf"/>
  </r>
  <r>
    <x v="47"/>
    <n v="8"/>
    <n v="2"/>
    <s v="3+"/>
    <s v="4+"/>
    <s v="8+"/>
    <s v="Ausweichen, Einzelgänger (4+), Gewandt, Niederstechen, Kleinwüchsig"/>
    <n v="0"/>
    <x v="8"/>
    <s v="Spezial, Skink"/>
    <s v="Immer wenn sie Niederstechen oder Brutal anwenden und der Gegner befindet sich in beider Tackelzonen. Die Aktion bekommt +1 auf den Verletzungswurf"/>
  </r>
  <r>
    <x v="13"/>
    <n v="5"/>
    <n v="5"/>
    <s v="4+"/>
    <s v="4+"/>
    <s v="10+"/>
    <s v="Blöd, Mitspieler schießen, Einzelgänger (4+), Knochenbrecher, Robust"/>
    <n v="250000"/>
    <x v="8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8"/>
    <s v="Feldspieler, Halbling"/>
    <s v="Wenn Grak Crumbleberrt trägt bekommt er die Talente Tackle Durchbrechen und Ausweichen"/>
  </r>
  <r>
    <x v="48"/>
    <n v="6"/>
    <n v="6"/>
    <s v="5+"/>
    <s v="6+"/>
    <s v="10+"/>
    <s v="Animalische Brutalität, Rasend, Einzelgänger (4+), Knochenbrecher, Klammerschwanz, Standfest, Robust"/>
    <n v="260000"/>
    <x v="8"/>
    <s v="Brocken, Echsenmesch"/>
    <s v="Einmal im Spiel darf Glotl bei fehlgeschlagenen Wurf für anim. Brutalität statt eines befreundeten einen gegnerischen Spieler niederschlagen."/>
  </r>
  <r>
    <x v="17"/>
    <n v="6"/>
    <n v="6"/>
    <s v="3+"/>
    <s v="4+"/>
    <s v="11+"/>
    <s v="Blocken, Einzelgänger (4+), Hass (Untot), Knochenbrecher, Mitspieler werfen, Robust, Volltreffer"/>
    <n v="340000"/>
    <x v="8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9"/>
    <s v="Blitzer, Eichhörnchen"/>
    <s v="Akhorn kann den Wurf mit dem W6 für die Fertigkeit Unerschrocken wiederholen"/>
  </r>
  <r>
    <x v="49"/>
    <n v="6"/>
    <n v="3"/>
    <s v="4+"/>
    <s v="3+"/>
    <s v="9+"/>
    <s v="Zielsicher, Einzelgänger (4+), Nerven aus Stahl, Wurfsicher, Regeneration, Ballgefühl, Robust"/>
    <n v="150000"/>
    <x v="9"/>
    <s v="Werfer, Zwerg, Skelett, Untot"/>
    <s v="Einmal im Spiel darf Skrull einen Wurfgeschicklichkeitstest um seine Stärke modifizieren"/>
  </r>
  <r>
    <x v="50"/>
    <n v="7"/>
    <n v="3"/>
    <s v="2+"/>
    <s v="-"/>
    <s v="9+"/>
    <s v="Abstoßendes Aussehen, Ausweichen, Verstörende Präsenz, Aufspringen, Einzelgänger (4+), Keine Hände, Regeneration, Manndeckung, Gewandt"/>
    <n v="180000"/>
    <x v="9"/>
    <s v="Spezial, Untot, Verflucht"/>
    <s v="Einmal im Spiel muss Gretchen ab der Aktivierung bis zum Ende des Zuges für Ausweichen nicht würfeln"/>
  </r>
  <r>
    <x v="51"/>
    <n v="6"/>
    <n v="4"/>
    <s v="4+"/>
    <s v="5+"/>
    <s v="9+"/>
    <s v="Blocken, Verstörende Präsenz, Hass (Zwerge), Schweres Gerät, Einzelgänger (4+), Regeneration, Ball entreißen, Tackle"/>
    <n v="210000"/>
    <x v="9"/>
    <s v="Blitzer, Mensch, Skelett, Untot"/>
    <s v="Einmal pro Spiel darf Ivan nach einem erfolgreichen Block +1 zum Rüstungs- oder Verletzungswurf hinzuzählen. Ist das Opfer ein Zwerg, dann +2"/>
  </r>
  <r>
    <x v="52"/>
    <n v="8"/>
    <n v="4"/>
    <s v="3+"/>
    <s v="4+"/>
    <s v="9+"/>
    <s v="Fangen, Klauen, Rasend, Einzelgänger (4+), Regeneration, Wrestling"/>
    <n v="220000"/>
    <x v="9"/>
    <s v="Blitzer, Untot, Werwolf"/>
    <s v="Einmal pro Spiel darf der Verletzungswurf wiederholt werden"/>
  </r>
  <r>
    <x v="53"/>
    <n v="7"/>
    <n v="4"/>
    <s v="2+"/>
    <s v="3+"/>
    <s v="9+"/>
    <s v="Blutdurst (2+), Ausweichen, Hypnotischer Blick, Aufspringen, Einzelgänger (4+), Regeneration"/>
    <n v="230000"/>
    <x v="9"/>
    <s v="Läufer, Vampir"/>
    <s v="Einmal pro Spiel, wenn Karina ihne Blutdurst Wurf verpatzt, darf sie einen gegnerischen Spieler mit ST3 oder weniger beißen. Karina darf hierbei keine Starplayer wählen"/>
  </r>
  <r>
    <x v="13"/>
    <n v="5"/>
    <n v="5"/>
    <s v="4+"/>
    <s v="4+"/>
    <s v="10+"/>
    <s v="Blöd, Mitspieler schießen, Einzelgänger (4+), Knochenbrecher, Robust"/>
    <n v="250000"/>
    <x v="9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9"/>
    <s v="Feldspieler, Halbling"/>
    <s v="Wenn Grak Crumbleberrt trägt bekommt er die Talente Tackle Durchbrechen und Ausweichen"/>
  </r>
  <r>
    <x v="54"/>
    <n v="6"/>
    <n v="5"/>
    <s v="2+"/>
    <s v="3+"/>
    <s v="10+"/>
    <s v="Blocken, Hypnotischer Blick, Einzelgänger (4+), Regeneration, Gewandt"/>
    <n v="300000"/>
    <x v="9"/>
    <s v="Blocker, Vampir"/>
    <s v="Einmal pro Spiel, wenn Luthor einen Touchdown erzielt erhält sein Team für den nächsten Drive einen Team-ReRoll"/>
  </r>
  <r>
    <x v="0"/>
    <n v="7"/>
    <n v="1"/>
    <s v="2+"/>
    <s v="-"/>
    <s v="6+"/>
    <s v="Aufspringen, Ausweichen, Einzelgänger (4+), Gewandt, Kein Ball, Kleinwüchsig, Klauen, Rasend, Unerschrocken, Winzig"/>
    <n v="80000"/>
    <x v="10"/>
    <s v="Blitzer, Eichhörnchen"/>
    <s v="Akhorn kann den Wurf mit dem W6 für die Fertigkeit Unerschrocken wiederholen"/>
  </r>
  <r>
    <x v="26"/>
    <n v="6"/>
    <n v="2"/>
    <s v="3+"/>
    <s v="3+"/>
    <s v="8+"/>
    <s v="Zielsicher, Bombardier, Ausweichen, Einzelgänger (4+), Lebensmüde, Versteckte Waffe, Kleinwüchsig"/>
    <n v="80000"/>
    <x v="10"/>
    <s v="Spezial, Goblin"/>
    <s v="Einmal im Spiel, wenn ein Gegenspieler eine von Bomber geworfene Bombe fängt. Bomber kann entscheiden, dass die Bombe explodiert."/>
  </r>
  <r>
    <x v="27"/>
    <n v="4"/>
    <n v="7"/>
    <s v="3+"/>
    <s v="-"/>
    <s v="8+"/>
    <s v="Morgenstern, Knochenbrecher, Einzelgänger (4+), Keine Hände, Versteckte Waffe, Kleinwüchsig"/>
    <n v="80000"/>
    <x v="10"/>
    <s v="Spezial, Goblin"/>
    <s v="Einmal pro Aktivierung darf Fungus den Richtungswurf (W6) erneut werfen"/>
  </r>
  <r>
    <x v="28"/>
    <n v="6"/>
    <n v="2"/>
    <s v="3+"/>
    <s v="-"/>
    <s v="8+"/>
    <s v="Blocken, Kettensäge, Ausweichen, Einzelgänger (4+), Kein Ball, Saboteur, Versteckte Waffe, Kleinwüchsig"/>
    <n v="120000"/>
    <x v="10"/>
    <s v="Spezial, Goblin"/>
    <s v="Einmal pro Spiel darf Nobbla seine Kettensäge gegen einen liegenden Spieler einsetzen. Dies gilt nicht als Foul."/>
  </r>
  <r>
    <x v="29"/>
    <n v="7"/>
    <n v="2"/>
    <s v="3+"/>
    <s v="4+"/>
    <s v="8+"/>
    <s v="Brutal, (+1), Ausweichen, Einzelgänger (4+), Pogo-Stick, Lebensmüde, Sprinten, Kleinwüchsig, Sprintsicher"/>
    <n v="120000"/>
    <x v="10"/>
    <s v="Spezial, Goblin"/>
    <s v="Einmal pro Spiel, wenn Scrappa versucht einen Pass abzufangen darf er einen W6 werfen. Bei 2+ Gilt der Ball als abgefangen und Scrappa erhält den Ball"/>
  </r>
  <r>
    <x v="55"/>
    <n v="9"/>
    <n v="2"/>
    <s v="2+"/>
    <s v="4+"/>
    <s v="8+"/>
    <s v="Ausweichen, Einzelgänger (4+), Klammerschwanz, Manndeckung, Niederstechen"/>
    <n v="170000"/>
    <x v="10"/>
    <s v="Läufer, Skaven"/>
    <s v="Einmal pro Spiel, wenn Skitter eine Sonderaktion Niederstechen ausführt, kann er den Rüstungswurf wiederholen"/>
  </r>
  <r>
    <x v="56"/>
    <n v="5"/>
    <n v="4"/>
    <s v="4+"/>
    <s v="6+"/>
    <s v="9+"/>
    <s v="Blocken, Klauen, Greifer, Schweres Gerät, Einzelgänger (4+), Standfest"/>
    <n v="175000"/>
    <x v="10"/>
    <s v="Blocker, Skaven"/>
    <s v="Einmal im Spiel darf Glart im Blitz die Fertigkeit Rasend einsetzen. Muss vorher angesagt werden"/>
  </r>
  <r>
    <x v="57"/>
    <n v="4"/>
    <n v="7"/>
    <s v="4+"/>
    <s v="-"/>
    <s v="10+"/>
    <s v="Morgenstern, Einzelgänger (4+), Knochenbrecher, Keine Hände, Klammerschwanz, Versteckte Waffe"/>
    <n v="180000"/>
    <x v="10"/>
    <s v="Spezial, Brocken, Skaven"/>
    <s v="Das erste Mal, wenn Keeg wegen der versteckten Waffe vom Platz gestellt werden würde muss er nicht vom Platz gehen und darf erneut aufgestellt werden"/>
  </r>
  <r>
    <x v="58"/>
    <n v="8"/>
    <n v="3"/>
    <s v="2+"/>
    <s v="3+"/>
    <s v="8+"/>
    <s v="Ausweichen, Einzelgänger (4+), Klammerschwanz, zusätzliche Arme, Zwei Köpfe"/>
    <n v="200000"/>
    <x v="10"/>
    <s v="Läufer, Skaven"/>
    <s v="Einmal im Spiel, falls ein Mitspieler mit dem Ball in Hackflems Bedrohungszone zu Boden geht darf er den Ball nehmen."/>
  </r>
  <r>
    <x v="31"/>
    <n v="6"/>
    <n v="2"/>
    <s v="3+"/>
    <s v="3+"/>
    <s v="8+"/>
    <s v="Bombadier, Verstörende Präsenz, Ausweichen, Einzelgänger (3+), Gewandt, Heimtückisch, Kleinwüchsig, Niederstechen"/>
    <n v="210000"/>
    <x v="10"/>
    <s v="Spezial, Goblin"/>
    <s v="Du darfst 2 Foulen-Aktionen durchführen, eine davon muss der Black Gobbo machen."/>
  </r>
  <r>
    <x v="32"/>
    <n v="5"/>
    <n v="6"/>
    <s v="5+"/>
    <s v="4+"/>
    <s v="10+"/>
    <s v="Einzelgänger (4+), Greifer, Knochenbrecher, Mitspieler Werfen, Regeneration, Volltreffer"/>
    <n v="250000"/>
    <x v="10"/>
    <s v="Brocken, Troll"/>
    <s v="Einmal pro Halbzeit darf Ripper einen eizelnen Würfen erneut werfen. Gilt nicht für Rüstungs- und Verletzungswürfe"/>
  </r>
  <r>
    <x v="13"/>
    <n v="5"/>
    <n v="5"/>
    <s v="4+"/>
    <s v="4+"/>
    <s v="10+"/>
    <s v="Blöd, Mitspieler schießen, Einzelgänger (4+), Knochenbrecher, Robust"/>
    <n v="250000"/>
    <x v="10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10"/>
    <s v="Feldspieler, Halbling"/>
    <s v="Wenn Grak Crumbleberrt trägt bekommt er die Talente Tackle Durchbrechen und Ausweichen"/>
  </r>
  <r>
    <x v="17"/>
    <n v="6"/>
    <n v="6"/>
    <s v="3+"/>
    <s v="4+"/>
    <s v="11+"/>
    <s v="Blocken, Einzelgänger (4+), Hass (Untot), Knochenbrecher, Mitspieler werfen, Robust, Volltreffer"/>
    <n v="340000"/>
    <x v="10"/>
    <s v="Brocken, Oger"/>
    <s v="Einmal im Spiel wenn Morg eine Aktion Mitspielrer-Werfen ausführt, kann er den Wurfgeschicklichkeitstest wiederholen"/>
  </r>
  <r>
    <x v="59"/>
    <n v="6"/>
    <n v="2"/>
    <s v="3+"/>
    <s v="4+"/>
    <s v="7+"/>
    <s v=" Aufspringen, Einzelgänger (4+), Fangen, Gewandt, Hechtsprung, Immer am Ball, Kleinwüchsig, Wrestling"/>
    <n v="70000"/>
    <x v="11"/>
    <s v="Spezial, Gnom"/>
    <s v="Einmal pro Halbzeit, wenn Rodney zu Beginn seiner Aktivierung 3 Felder um den auf dem Boden liegenden Ball steht, darf er einen W6 werfen. Bei 3+ angelt er sich den Ball"/>
  </r>
  <r>
    <x v="0"/>
    <n v="7"/>
    <n v="1"/>
    <s v="2+"/>
    <s v="-"/>
    <s v="6+"/>
    <s v="Aufspringen, Ausweichen, Einzelgänger (4+), Gewandt, Kein Ball, Kleinwüchsig, Klauen, Rasend, Unerschrocken, Winzig"/>
    <n v="80000"/>
    <x v="11"/>
    <s v="Blitzer, Eichhörnchen"/>
    <s v="Akhorn kann den Wurf mit dem W6 für die Fertigkeit Unerschrocken wiederholen"/>
  </r>
  <r>
    <x v="60"/>
    <n v="7"/>
    <n v="2"/>
    <s v="3+"/>
    <s v="5+"/>
    <s v="7+"/>
    <s v="Verstörendes Wesen, Abwehren, Einzelgänger (4+), Gewandt, Niederstechen, Kleinwüchsig"/>
    <n v="110000"/>
    <x v="11"/>
    <s v="Spezial, Spite"/>
    <s v="Einmal im Spiel darf Klara nach erfolgreichem unerschrocken Wurf die erwürfelte Stärke verdoppeln"/>
  </r>
  <r>
    <x v="61"/>
    <n v="6"/>
    <n v="3"/>
    <s v="3+"/>
    <s v="4+"/>
    <s v="8+"/>
    <s v="Ausweichen, Kurzel Abspiel, Unterstützen, Hörner, Aufspringen, Hüpfen, Einzelgänger (4+)"/>
    <n v="160000"/>
    <x v="11"/>
    <s v="Blocker, Gnome"/>
    <s v="Einmal im Spiel darf Rowana nachdem eine Aktion Springen angesagt wurde ihre Sonderfähigkeit nutzen. Sie erhält keine mali f. Hüpfen. Das Ergebnis darf erneut werfen"/>
  </r>
  <r>
    <x v="62"/>
    <n v="6"/>
    <n v="4"/>
    <s v="3+"/>
    <s v="5+"/>
    <s v="9+"/>
    <s v="Einzelgänger (4+), Gewandt, Robust, Unerschrocken"/>
    <n v="160000"/>
    <x v="11"/>
    <s v="Blitzer, Dryade"/>
    <s v="Einmal im Spiel darf Willow nach einem Blockenergebnis wonach sie selber fällt einen Block-Würfel neu würfeln"/>
  </r>
  <r>
    <x v="63"/>
    <n v="3"/>
    <n v="5"/>
    <s v="5+"/>
    <s v="5+"/>
    <s v="11+"/>
    <s v="Raufbold, Greifer, Einzelgänger (4+), Knochenbrecher, Standfest, Tentakel, Robust"/>
    <n v="210000"/>
    <x v="11"/>
    <s v="Brocken, Baummensch"/>
    <s v="Einmal pro Halbzeit darf Maple eine Blocken-Aktion gegen einen Spieler in bis zu 2 Feldern Umkreis durchführen. Kein Nachrücken"/>
  </r>
  <r>
    <x v="13"/>
    <n v="5"/>
    <n v="5"/>
    <s v="4+"/>
    <s v="4+"/>
    <s v="10+"/>
    <s v="Blöd, Mitspieler schießen, Einzelgänger (4+), Knochenbrecher, Robust"/>
    <n v="250000"/>
    <x v="11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11"/>
    <s v="Feldspieler, Halbling"/>
    <s v="Wenn Grak Crumbleberrt trägt bekommt er die Talente Tackle Durchbrechen und Ausweichen"/>
  </r>
  <r>
    <x v="64"/>
    <n v="2"/>
    <n v="7"/>
    <s v="5+"/>
    <s v="4+"/>
    <s v="11+"/>
    <s v="Blocken, Volltreffer,  Einzelgänger (4+), Knochenbrecher, Standfest, Starker Wurfarm, Robust, Mitspieler werfen, Baum Fällt !"/>
    <n v="280000"/>
    <x v="11"/>
    <s v="Brocken, Baummensch"/>
    <s v="Bein einem verpatzen Mitspieler werfen verspringt der Mitspieler, landet aber sicher"/>
  </r>
  <r>
    <x v="39"/>
    <n v="8"/>
    <n v="3"/>
    <s v="1+"/>
    <s v="3+"/>
    <s v="8+"/>
    <s v="Blocken, Hechtsprung, Ausweichen, Hüpfen, Einzelgänger (4+), Gewandt, Sicherer Stand"/>
    <n v="280000"/>
    <x v="11"/>
    <s v="Blitzer, Elf"/>
    <s v="Einmal im Spiel darf Jordell einen einzelnen Ausweich-, Hüpfen- oder GFI Test auf 2+ absolvieren (Keine Modifikatoren werden angerechnet)"/>
  </r>
  <r>
    <x v="17"/>
    <n v="6"/>
    <n v="6"/>
    <s v="3+"/>
    <s v="4+"/>
    <s v="11+"/>
    <s v="Blocken, Einzelgänger (4+), Hass (Untot), Knochenbrecher, Mitspieler werfen, Robust, Volltreffer"/>
    <n v="340000"/>
    <x v="11"/>
    <s v="Brocken, Oger"/>
    <s v="Einmal im Spiel wenn Morg eine Aktion Mitspielrer-Werfen ausführt, kann er den Wurfgeschicklichkeitstest wiederholen"/>
  </r>
  <r>
    <x v="0"/>
    <n v="7"/>
    <n v="1"/>
    <s v="2+"/>
    <s v="-"/>
    <s v="6+"/>
    <s v="Aufspringen, Ausweichen, Einzelgänger (4+), Gewandt, Kein Ball, Kleinwüchsig, Klauen, Rasend, Unerschrocken, Winzig"/>
    <n v="80000"/>
    <x v="12"/>
    <s v="Blitzer, Eichhörnchen"/>
    <s v="Akhorn kann den Wurf mit dem W6 für die Fertigkeit Unerschrocken wiederholen"/>
  </r>
  <r>
    <x v="1"/>
    <n v="6"/>
    <n v="3"/>
    <s v="4+"/>
    <s v="3+"/>
    <s v="9+"/>
    <s v="Kanonier, Hau wech das Leder, Einzelgänger (4+), Wurfsicher, Versteckte Waffe, Ballgefühl, Robust"/>
    <n v="80000"/>
    <x v="12"/>
    <s v="Werfer, Zwerg"/>
    <s v="Einmal pro Spiel darf er einen Abweichwurf bei &quot;Hau wech das Leder&quot; widerholen und befreundete Spieler erhalten +1 für den Versuch diesen Ball zu fangen"/>
  </r>
  <r>
    <x v="5"/>
    <n v="5"/>
    <n v="3"/>
    <s v="3+"/>
    <s v="4+"/>
    <s v="10+"/>
    <s v="Blocken, Tackle durchbrechen, Unerschrocken, Einzelgänger (4+), Knochenbrecher, Sprintsicher, Standfest, Robust"/>
    <n v="170000"/>
    <x v="12"/>
    <s v="Blocker, Zwerg"/>
    <s v="Einmal pro Spielzug erhält ein Mitspieler der in Grombrindals Bedrohungszone aktiviert Knochenbrecher (+1), Sprintsicher, Tackle durchbrechen od. Unerschrocken"/>
  </r>
  <r>
    <x v="6"/>
    <n v="6"/>
    <n v="3"/>
    <s v="4+"/>
    <s v="3+"/>
    <s v="8+"/>
    <s v="Blocken, Säufer, Einzelgänger (4+), Robust"/>
    <n v="170000"/>
    <x v="12"/>
    <s v="Feldspieler, Mensch"/>
    <s v="Einmal pro Halbzeit. Bei Aktivierung wähle gegnerischen Spieler in 3 F. Umkreis. Bei 3+ wird der Spieler angeschlagen. Bei 2 passiert nichts. Bei 1 liegt er selber um"/>
  </r>
  <r>
    <x v="7"/>
    <n v="5"/>
    <n v="3"/>
    <s v="3+"/>
    <s v="4+"/>
    <s v="9+"/>
    <s v="Abwehren, Blocken, Einzelgänger (3+), Robust, Säufer, Tackle, Verhöhnen"/>
    <n v="180000"/>
    <x v="12"/>
    <s v="Blocker, Zwerg"/>
    <s v="Einmal pro Spiel, wenn Josefs Rüstung als Ergebnis eines Rüstungswurfs gebrochen wird, kannst du entscheiden, dass der Rüstungswurf wiederholt wird"/>
  </r>
  <r>
    <x v="11"/>
    <n v="5"/>
    <n v="5"/>
    <s v="4+"/>
    <s v="6+"/>
    <s v="10+"/>
    <s v="Blocken, Einzelgänger (4+), Knochenbrecher, Torkelig"/>
    <n v="220000"/>
    <x v="12"/>
    <s v="Blocker, Mensch"/>
    <s v="Einmal im Spiel nach einem erfolgreichen Block +1 auf den Rüstungswurf. Darf nach den Wurf entschieden werden."/>
  </r>
  <r>
    <x v="12"/>
    <n v="5"/>
    <n v="5"/>
    <s v="4+"/>
    <s v="6+"/>
    <s v="9+"/>
    <s v="Klauen, Störende Präsenz, schweres Gerät, Einzelgänger (4+), Knochenbrecher (+1)"/>
    <n v="240000"/>
    <x v="12"/>
    <s v="Brocken, Yethi"/>
    <s v="Einmal pro Spiel, wenn Skrorg eine CAS nach einem Block verursacht bekommt das Team einen Wiederholungswurf, welcher aber nur bis zum Ende des akt. drives gilt"/>
  </r>
  <r>
    <x v="13"/>
    <n v="5"/>
    <n v="5"/>
    <s v="4+"/>
    <s v="4+"/>
    <s v="10+"/>
    <s v="Blöd, Mitspieler schießen, Einzelgänger (4+), Knochenbrecher, Robust"/>
    <n v="250000"/>
    <x v="12"/>
    <s v="Brocken, Oger"/>
    <s v="Grak und Crumbleberry müssen zusammen angeheuert werden und zählen als 2 Starplayer, Grak darf Crumbleberry einmal pro Halbzeit aufnehmen und wieder absetzen"/>
  </r>
  <r>
    <x v="14"/>
    <n v="5"/>
    <n v="2"/>
    <s v="3+"/>
    <s v="5+"/>
    <s v="7+"/>
    <s v="Ausweichen, Tödlicher Flug, Einzelgänger (4+), Ballgefühl, Kleinwüchsig, Lebensmüde"/>
    <n v="0"/>
    <x v="12"/>
    <s v="Feldspieler, Halbling"/>
    <s v="Wenn Grak Crumbleberrt trägt bekommt er die Talente Tackle Durchbrechen und Ausweichen"/>
  </r>
  <r>
    <x v="17"/>
    <n v="6"/>
    <n v="6"/>
    <s v="3+"/>
    <s v="4+"/>
    <s v="11+"/>
    <s v="Blocken, Einzelgänger (4+), Hass (Untot), Knochenbrecher, Mitspieler werfen, Robust, Volltreffer"/>
    <n v="340000"/>
    <x v="12"/>
    <s v="Brocken, Oger"/>
    <s v="Einmal im Spiel wenn Morg eine Aktion Mitspielrer-Werfen ausführt, kann er den Wurfgeschicklichkeitstest wiederholen"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  <r>
    <x v="65"/>
    <m/>
    <m/>
    <m/>
    <m/>
    <m/>
    <m/>
    <m/>
    <x v="1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9281A6-1BD7-48E3-B385-ACFDC34CFBE8}" name="PivotTable1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5" indent="0" outline="1" outlineData="1" multipleFieldFilters="0">
  <location ref="CP1:CP146" firstHeaderRow="1" firstDataRow="1" firstDataCol="1"/>
  <pivotFields count="11">
    <pivotField axis="axisRow" showAll="0">
      <items count="82">
        <item m="1" x="66"/>
        <item x="14"/>
        <item x="64"/>
        <item m="1" x="71"/>
        <item m="1" x="74"/>
        <item m="1" x="75"/>
        <item x="56"/>
        <item x="35"/>
        <item x="13"/>
        <item x="50"/>
        <item x="16"/>
        <item m="1" x="69"/>
        <item x="5"/>
        <item x="58"/>
        <item x="4"/>
        <item m="1" x="68"/>
        <item m="1" x="76"/>
        <item x="41"/>
        <item x="11"/>
        <item m="1" x="80"/>
        <item x="38"/>
        <item m="1" x="78"/>
        <item x="49"/>
        <item x="42"/>
        <item m="1" x="79"/>
        <item x="52"/>
        <item x="62"/>
        <item x="37"/>
        <item x="65"/>
        <item x="0"/>
        <item x="6"/>
        <item x="10"/>
        <item x="12"/>
        <item x="24"/>
        <item x="20"/>
        <item x="19"/>
        <item x="45"/>
        <item x="43"/>
        <item x="9"/>
        <item x="48"/>
        <item x="2"/>
        <item x="1"/>
        <item m="1" x="73"/>
        <item x="57"/>
        <item x="22"/>
        <item x="23"/>
        <item x="26"/>
        <item x="27"/>
        <item x="28"/>
        <item x="29"/>
        <item x="32"/>
        <item x="46"/>
        <item x="47"/>
        <item m="1" x="70"/>
        <item m="1" x="77"/>
        <item m="1" x="67"/>
        <item m="1" x="72"/>
        <item x="61"/>
        <item x="18"/>
        <item x="30"/>
        <item x="15"/>
        <item x="3"/>
        <item x="7"/>
        <item x="8"/>
        <item x="17"/>
        <item x="21"/>
        <item x="25"/>
        <item x="31"/>
        <item x="33"/>
        <item x="34"/>
        <item x="36"/>
        <item x="39"/>
        <item x="40"/>
        <item x="44"/>
        <item x="51"/>
        <item x="53"/>
        <item x="54"/>
        <item x="55"/>
        <item x="59"/>
        <item x="60"/>
        <item x="6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m="1" x="15"/>
        <item x="0"/>
        <item m="1" x="14"/>
        <item x="5"/>
        <item x="6"/>
        <item x="7"/>
        <item x="8"/>
        <item x="9"/>
        <item x="10"/>
        <item x="12"/>
        <item x="13"/>
        <item x="1"/>
        <item x="2"/>
        <item x="3"/>
        <item x="4"/>
        <item x="11"/>
        <item t="default"/>
      </items>
    </pivotField>
    <pivotField showAll="0"/>
    <pivotField showAll="0"/>
  </pivotFields>
  <rowFields count="2">
    <field x="8"/>
    <field x="0"/>
  </rowFields>
  <rowItems count="145">
    <i>
      <x v="1"/>
    </i>
    <i r="1">
      <x v="1"/>
    </i>
    <i r="1">
      <x v="8"/>
    </i>
    <i r="1">
      <x v="10"/>
    </i>
    <i r="1">
      <x v="12"/>
    </i>
    <i r="1">
      <x v="14"/>
    </i>
    <i r="1">
      <x v="18"/>
    </i>
    <i r="1">
      <x v="29"/>
    </i>
    <i r="1">
      <x v="30"/>
    </i>
    <i r="1">
      <x v="31"/>
    </i>
    <i r="1">
      <x v="32"/>
    </i>
    <i r="1">
      <x v="38"/>
    </i>
    <i r="1">
      <x v="40"/>
    </i>
    <i r="1">
      <x v="41"/>
    </i>
    <i r="1">
      <x v="60"/>
    </i>
    <i r="1">
      <x v="61"/>
    </i>
    <i r="1">
      <x v="62"/>
    </i>
    <i r="1">
      <x v="63"/>
    </i>
    <i r="1">
      <x v="64"/>
    </i>
    <i>
      <x v="3"/>
    </i>
    <i r="1">
      <x v="1"/>
    </i>
    <i r="1">
      <x v="8"/>
    </i>
    <i r="1">
      <x v="29"/>
    </i>
    <i r="1">
      <x v="46"/>
    </i>
    <i r="1">
      <x v="47"/>
    </i>
    <i r="1">
      <x v="48"/>
    </i>
    <i r="1">
      <x v="49"/>
    </i>
    <i r="1">
      <x v="50"/>
    </i>
    <i r="1">
      <x v="58"/>
    </i>
    <i r="1">
      <x v="59"/>
    </i>
    <i r="1">
      <x v="64"/>
    </i>
    <i r="1">
      <x v="67"/>
    </i>
    <i r="1">
      <x v="68"/>
    </i>
    <i>
      <x v="4"/>
    </i>
    <i r="1">
      <x v="1"/>
    </i>
    <i r="1">
      <x v="8"/>
    </i>
    <i r="1">
      <x v="12"/>
    </i>
    <i r="1">
      <x v="29"/>
    </i>
    <i r="1">
      <x v="40"/>
    </i>
    <i r="1">
      <x v="64"/>
    </i>
    <i r="1">
      <x v="69"/>
    </i>
    <i>
      <x v="5"/>
    </i>
    <i r="1">
      <x v="1"/>
    </i>
    <i r="1">
      <x v="7"/>
    </i>
    <i r="1">
      <x v="8"/>
    </i>
    <i r="1">
      <x v="17"/>
    </i>
    <i r="1">
      <x v="20"/>
    </i>
    <i r="1">
      <x v="23"/>
    </i>
    <i r="1">
      <x v="27"/>
    </i>
    <i r="1">
      <x v="29"/>
    </i>
    <i r="1">
      <x v="64"/>
    </i>
    <i r="1">
      <x v="70"/>
    </i>
    <i r="1">
      <x v="71"/>
    </i>
    <i r="1">
      <x v="72"/>
    </i>
    <i>
      <x v="6"/>
    </i>
    <i r="1">
      <x v="1"/>
    </i>
    <i r="1">
      <x v="8"/>
    </i>
    <i r="1">
      <x v="29"/>
    </i>
    <i r="1">
      <x v="36"/>
    </i>
    <i r="1">
      <x v="37"/>
    </i>
    <i r="1">
      <x v="38"/>
    </i>
    <i r="1">
      <x v="39"/>
    </i>
    <i r="1">
      <x v="51"/>
    </i>
    <i r="1">
      <x v="52"/>
    </i>
    <i r="1">
      <x v="64"/>
    </i>
    <i r="1">
      <x v="73"/>
    </i>
    <i>
      <x v="7"/>
    </i>
    <i r="1">
      <x v="1"/>
    </i>
    <i r="1">
      <x v="8"/>
    </i>
    <i r="1">
      <x v="9"/>
    </i>
    <i r="1">
      <x v="22"/>
    </i>
    <i r="1">
      <x v="25"/>
    </i>
    <i r="1">
      <x v="29"/>
    </i>
    <i r="1">
      <x v="74"/>
    </i>
    <i r="1">
      <x v="75"/>
    </i>
    <i r="1">
      <x v="76"/>
    </i>
    <i>
      <x v="8"/>
    </i>
    <i r="1">
      <x v="1"/>
    </i>
    <i r="1">
      <x v="6"/>
    </i>
    <i r="1">
      <x v="8"/>
    </i>
    <i r="1">
      <x v="13"/>
    </i>
    <i r="1">
      <x v="29"/>
    </i>
    <i r="1">
      <x v="43"/>
    </i>
    <i r="1">
      <x v="46"/>
    </i>
    <i r="1">
      <x v="47"/>
    </i>
    <i r="1">
      <x v="48"/>
    </i>
    <i r="1">
      <x v="49"/>
    </i>
    <i r="1">
      <x v="50"/>
    </i>
    <i r="1">
      <x v="64"/>
    </i>
    <i r="1">
      <x v="67"/>
    </i>
    <i r="1">
      <x v="77"/>
    </i>
    <i>
      <x v="9"/>
    </i>
    <i r="1">
      <x v="1"/>
    </i>
    <i r="1">
      <x v="8"/>
    </i>
    <i r="1">
      <x v="12"/>
    </i>
    <i r="1">
      <x v="18"/>
    </i>
    <i r="1">
      <x v="29"/>
    </i>
    <i r="1">
      <x v="30"/>
    </i>
    <i r="1">
      <x v="32"/>
    </i>
    <i r="1">
      <x v="41"/>
    </i>
    <i r="1">
      <x v="62"/>
    </i>
    <i r="1">
      <x v="64"/>
    </i>
    <i>
      <x v="10"/>
    </i>
    <i r="1">
      <x v="28"/>
    </i>
    <i>
      <x v="11"/>
    </i>
    <i r="1">
      <x v="1"/>
    </i>
    <i r="1">
      <x v="8"/>
    </i>
    <i r="1">
      <x v="29"/>
    </i>
    <i r="1">
      <x v="58"/>
    </i>
    <i r="1">
      <x v="60"/>
    </i>
    <i r="1">
      <x v="64"/>
    </i>
    <i>
      <x v="12"/>
    </i>
    <i r="1">
      <x v="1"/>
    </i>
    <i r="1">
      <x v="8"/>
    </i>
    <i r="1">
      <x v="29"/>
    </i>
    <i r="1">
      <x v="34"/>
    </i>
    <i r="1">
      <x v="35"/>
    </i>
    <i r="1">
      <x v="64"/>
    </i>
    <i>
      <x v="13"/>
    </i>
    <i r="1">
      <x v="8"/>
    </i>
    <i r="1">
      <x v="29"/>
    </i>
    <i r="1">
      <x v="44"/>
    </i>
    <i r="1">
      <x v="45"/>
    </i>
    <i r="1">
      <x v="64"/>
    </i>
    <i r="1">
      <x v="65"/>
    </i>
    <i>
      <x v="14"/>
    </i>
    <i r="1">
      <x v="1"/>
    </i>
    <i r="1">
      <x v="8"/>
    </i>
    <i r="1">
      <x v="29"/>
    </i>
    <i r="1">
      <x v="33"/>
    </i>
    <i r="1">
      <x v="64"/>
    </i>
    <i r="1">
      <x v="66"/>
    </i>
    <i>
      <x v="15"/>
    </i>
    <i r="1">
      <x v="1"/>
    </i>
    <i r="1">
      <x v="2"/>
    </i>
    <i r="1">
      <x v="8"/>
    </i>
    <i r="1">
      <x v="26"/>
    </i>
    <i r="1">
      <x v="29"/>
    </i>
    <i r="1">
      <x v="57"/>
    </i>
    <i r="1">
      <x v="64"/>
    </i>
    <i r="1">
      <x v="71"/>
    </i>
    <i r="1">
      <x v="78"/>
    </i>
    <i r="1">
      <x v="79"/>
    </i>
    <i r="1">
      <x v="8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3329-BE01-4BBF-97F9-12665110DAF8}">
  <dimension ref="A1:DL1532"/>
  <sheetViews>
    <sheetView topLeftCell="S1" workbookViewId="0">
      <selection activeCell="S18" sqref="S18"/>
    </sheetView>
  </sheetViews>
  <sheetFormatPr baseColWidth="10" defaultColWidth="11.44140625" defaultRowHeight="14.4" x14ac:dyDescent="0.3"/>
  <cols>
    <col min="1" max="1" width="23.109375" style="6" bestFit="1" customWidth="1"/>
    <col min="2" max="2" width="63.109375" style="6" customWidth="1"/>
    <col min="3" max="3" width="45.5546875" style="6" bestFit="1" customWidth="1"/>
    <col min="4" max="4" width="9" style="6" bestFit="1" customWidth="1"/>
    <col min="5" max="5" width="6.5546875" style="6" bestFit="1" customWidth="1"/>
    <col min="6" max="6" width="13.5546875" style="6" bestFit="1" customWidth="1"/>
    <col min="7" max="7" width="5.6640625" style="6" customWidth="1"/>
    <col min="8" max="8" width="24.6640625" style="23" bestFit="1" customWidth="1"/>
    <col min="9" max="9" width="3.109375" style="59" bestFit="1" customWidth="1"/>
    <col min="10" max="10" width="3" style="59" bestFit="1" customWidth="1"/>
    <col min="11" max="11" width="3.33203125" style="59" bestFit="1" customWidth="1"/>
    <col min="12" max="12" width="4.109375" style="59" bestFit="1" customWidth="1"/>
    <col min="13" max="13" width="4" style="59" bestFit="1" customWidth="1"/>
    <col min="14" max="14" width="115.5546875" style="23" bestFit="1" customWidth="1"/>
    <col min="15" max="15" width="11.44140625" style="23"/>
    <col min="16" max="16" width="22.6640625" style="23" bestFit="1" customWidth="1"/>
    <col min="17" max="17" width="22.6640625" style="23" customWidth="1"/>
    <col min="18" max="18" width="118.6640625" style="23" bestFit="1" customWidth="1"/>
    <col min="19" max="19" width="11.44140625" style="6"/>
    <col min="20" max="20" width="23.109375" style="6" bestFit="1" customWidth="1"/>
    <col min="21" max="21" width="19.33203125" style="6" customWidth="1"/>
    <col min="22" max="22" width="4.33203125" style="121" customWidth="1"/>
    <col min="23" max="23" width="33.109375" style="6" customWidth="1"/>
    <col min="24" max="24" width="11.44140625" style="6"/>
    <col min="25" max="25" width="3.109375" style="121" bestFit="1" customWidth="1"/>
    <col min="26" max="26" width="3" style="121" bestFit="1" customWidth="1"/>
    <col min="27" max="27" width="3.44140625" style="122" bestFit="1" customWidth="1"/>
    <col min="28" max="28" width="3.44140625" style="121" customWidth="1"/>
    <col min="29" max="29" width="4.109375" style="121" bestFit="1" customWidth="1"/>
    <col min="30" max="30" width="111.109375" style="6" bestFit="1" customWidth="1"/>
    <col min="31" max="31" width="25.5546875" style="6" bestFit="1" customWidth="1"/>
    <col min="32" max="33" width="9.6640625" style="6" customWidth="1"/>
    <col min="34" max="34" width="11.44140625" style="6"/>
    <col min="35" max="35" width="19.6640625" style="23" bestFit="1" customWidth="1"/>
    <col min="36" max="36" width="5.33203125" style="23" bestFit="1" customWidth="1"/>
    <col min="37" max="37" width="24.6640625" style="23" bestFit="1" customWidth="1"/>
    <col min="38" max="38" width="3.109375" style="23" bestFit="1" customWidth="1"/>
    <col min="39" max="39" width="3" style="23" bestFit="1" customWidth="1"/>
    <col min="40" max="40" width="3.44140625" style="23" bestFit="1" customWidth="1"/>
    <col min="41" max="41" width="4.44140625" style="23" bestFit="1" customWidth="1"/>
    <col min="42" max="42" width="4.109375" style="23" bestFit="1" customWidth="1"/>
    <col min="43" max="43" width="115.5546875" style="23" bestFit="1" customWidth="1"/>
    <col min="44" max="44" width="7.109375" style="23" bestFit="1" customWidth="1"/>
    <col min="45" max="45" width="22.6640625" style="23" bestFit="1" customWidth="1"/>
    <col min="46" max="46" width="22.6640625" style="23" customWidth="1"/>
    <col min="47" max="47" width="130.6640625" style="23" bestFit="1" customWidth="1"/>
    <col min="48" max="48" width="5.6640625" style="23" customWidth="1"/>
    <col min="49" max="49" width="12.33203125" style="23" bestFit="1" customWidth="1"/>
    <col min="50" max="50" width="9" style="23" bestFit="1" customWidth="1"/>
    <col min="51" max="51" width="17.109375" style="23" bestFit="1" customWidth="1"/>
    <col min="52" max="52" width="5.6640625" style="23" customWidth="1"/>
    <col min="53" max="53" width="11" style="23" bestFit="1" customWidth="1"/>
    <col min="54" max="54" width="19.44140625" style="23" bestFit="1" customWidth="1"/>
    <col min="55" max="55" width="12.88671875" style="23" customWidth="1"/>
    <col min="56" max="56" width="17.109375" style="23" bestFit="1" customWidth="1"/>
    <col min="57" max="57" width="14.33203125" style="23" bestFit="1" customWidth="1"/>
    <col min="58" max="58" width="15.109375" style="23" bestFit="1" customWidth="1"/>
    <col min="59" max="59" width="12.88671875" style="23" bestFit="1" customWidth="1"/>
    <col min="60" max="62" width="17.109375" style="23" bestFit="1" customWidth="1"/>
    <col min="63" max="63" width="14.33203125" style="23" bestFit="1" customWidth="1"/>
    <col min="64" max="65" width="15.109375" style="23" customWidth="1"/>
    <col min="66" max="66" width="17.109375" style="23" bestFit="1" customWidth="1"/>
    <col min="67" max="67" width="14.33203125" style="23" bestFit="1" customWidth="1"/>
    <col min="68" max="84" width="15.109375" style="23" customWidth="1"/>
    <col min="85" max="87" width="17.109375" style="23" bestFit="1" customWidth="1"/>
    <col min="88" max="88" width="14.33203125" style="23" bestFit="1" customWidth="1"/>
    <col min="89" max="90" width="15.109375" style="23" customWidth="1"/>
    <col min="91" max="91" width="14.33203125" style="23" bestFit="1" customWidth="1"/>
    <col min="92" max="92" width="15.109375" style="23" bestFit="1" customWidth="1"/>
    <col min="93" max="93" width="5.6640625" style="23" customWidth="1"/>
    <col min="94" max="94" width="30.33203125" style="6" bestFit="1" customWidth="1"/>
    <col min="95" max="95" width="5.6640625" style="6" customWidth="1"/>
    <col min="96" max="96" width="23.109375" style="6" bestFit="1" customWidth="1"/>
    <col min="97" max="97" width="47.88671875" style="6" bestFit="1" customWidth="1"/>
    <col min="98" max="99" width="15.77734375" style="6" customWidth="1"/>
    <col min="100" max="100" width="20.33203125" style="6" bestFit="1" customWidth="1"/>
    <col min="101" max="101" width="38.6640625" style="6" customWidth="1"/>
    <col min="102" max="102" width="40.77734375" style="6" customWidth="1"/>
    <col min="103" max="103" width="52.109375" style="6" customWidth="1"/>
    <col min="104" max="104" width="46.5546875" style="6" customWidth="1"/>
    <col min="105" max="105" width="11" style="6" customWidth="1"/>
    <col min="106" max="106" width="13.88671875" style="6" bestFit="1" customWidth="1"/>
    <col min="107" max="107" width="16.5546875" style="6" bestFit="1" customWidth="1"/>
    <col min="108" max="108" width="20.33203125" style="6" bestFit="1" customWidth="1"/>
    <col min="109" max="109" width="14.6640625" style="6" bestFit="1" customWidth="1"/>
    <col min="110" max="110" width="11.109375" style="6" customWidth="1"/>
    <col min="111" max="111" width="19.5546875" style="6" bestFit="1" customWidth="1"/>
    <col min="112" max="112" width="15.6640625" style="6" bestFit="1" customWidth="1"/>
    <col min="113" max="113" width="16.109375" style="6" bestFit="1" customWidth="1"/>
    <col min="114" max="114" width="15.5546875" style="6" bestFit="1" customWidth="1"/>
    <col min="115" max="115" width="6.33203125" style="6" customWidth="1"/>
    <col min="116" max="116" width="15.5546875" style="6" bestFit="1" customWidth="1"/>
    <col min="117" max="16384" width="11.44140625" style="6"/>
  </cols>
  <sheetData>
    <row r="1" spans="1:116" ht="15" thickBot="1" x14ac:dyDescent="0.35">
      <c r="A1" s="2" t="s">
        <v>29</v>
      </c>
      <c r="B1" s="3" t="s">
        <v>30</v>
      </c>
      <c r="C1" s="4" t="s">
        <v>31</v>
      </c>
      <c r="D1" s="4" t="s">
        <v>32</v>
      </c>
      <c r="E1" s="4" t="s">
        <v>33</v>
      </c>
      <c r="F1" s="5" t="s">
        <v>34</v>
      </c>
      <c r="H1" s="11" t="s">
        <v>35</v>
      </c>
      <c r="I1" s="12" t="s">
        <v>36</v>
      </c>
      <c r="J1" s="12" t="s">
        <v>37</v>
      </c>
      <c r="K1" s="12" t="s">
        <v>38</v>
      </c>
      <c r="L1" s="12" t="s">
        <v>39</v>
      </c>
      <c r="M1" s="12" t="s">
        <v>40</v>
      </c>
      <c r="N1" s="4" t="s">
        <v>41</v>
      </c>
      <c r="O1" s="4" t="s">
        <v>42</v>
      </c>
      <c r="P1" s="4" t="s">
        <v>31</v>
      </c>
      <c r="Q1" s="301" t="s">
        <v>548</v>
      </c>
      <c r="R1" s="5" t="s">
        <v>30</v>
      </c>
      <c r="T1" s="2" t="s">
        <v>29</v>
      </c>
      <c r="U1" s="7" t="s">
        <v>43</v>
      </c>
      <c r="V1" s="306" t="s">
        <v>705</v>
      </c>
      <c r="W1" s="9" t="s">
        <v>44</v>
      </c>
      <c r="X1" s="9" t="s">
        <v>42</v>
      </c>
      <c r="Y1" s="8" t="s">
        <v>36</v>
      </c>
      <c r="Z1" s="8" t="s">
        <v>37</v>
      </c>
      <c r="AA1" s="103" t="s">
        <v>38</v>
      </c>
      <c r="AB1" s="8" t="s">
        <v>39</v>
      </c>
      <c r="AC1" s="8" t="s">
        <v>40</v>
      </c>
      <c r="AD1" s="9" t="s">
        <v>41</v>
      </c>
      <c r="AE1" s="9" t="s">
        <v>684</v>
      </c>
      <c r="AF1" s="9" t="s">
        <v>45</v>
      </c>
      <c r="AG1" s="10" t="s">
        <v>46</v>
      </c>
      <c r="AI1" s="11" t="s">
        <v>43</v>
      </c>
      <c r="AJ1" s="4" t="s">
        <v>47</v>
      </c>
      <c r="AK1" s="4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4" t="s">
        <v>41</v>
      </c>
      <c r="AR1" s="4" t="s">
        <v>42</v>
      </c>
      <c r="AS1" s="4" t="s">
        <v>31</v>
      </c>
      <c r="AT1" s="301" t="s">
        <v>548</v>
      </c>
      <c r="AU1" s="5" t="s">
        <v>30</v>
      </c>
      <c r="AV1" s="6"/>
      <c r="AW1" s="144" t="s">
        <v>377</v>
      </c>
      <c r="AX1" s="144" t="s">
        <v>376</v>
      </c>
      <c r="AY1" s="144" t="s">
        <v>375</v>
      </c>
      <c r="AZ1" s="6"/>
      <c r="BA1" s="144" t="s">
        <v>169</v>
      </c>
      <c r="BB1" s="144" t="s">
        <v>64</v>
      </c>
      <c r="BC1" s="144" t="s">
        <v>798</v>
      </c>
      <c r="BD1" s="144" t="s">
        <v>330</v>
      </c>
      <c r="BE1" s="144" t="s">
        <v>204</v>
      </c>
      <c r="BF1" s="144" t="s">
        <v>82</v>
      </c>
      <c r="BG1" s="144" t="s">
        <v>100</v>
      </c>
      <c r="BH1" s="144" t="s">
        <v>112</v>
      </c>
      <c r="BI1" s="144" t="s">
        <v>120</v>
      </c>
      <c r="BJ1" s="144" t="s">
        <v>96</v>
      </c>
      <c r="BK1" s="144" t="s">
        <v>124</v>
      </c>
      <c r="BL1" s="144" t="s">
        <v>65</v>
      </c>
      <c r="BM1" s="144" t="s">
        <v>75</v>
      </c>
      <c r="BN1" s="144" t="s">
        <v>127</v>
      </c>
      <c r="BO1" s="144" t="s">
        <v>83</v>
      </c>
      <c r="BP1" s="144" t="s">
        <v>203</v>
      </c>
      <c r="BQ1" s="144" t="s">
        <v>739</v>
      </c>
      <c r="BR1" s="144" t="s">
        <v>768</v>
      </c>
      <c r="BS1" s="144" t="s">
        <v>769</v>
      </c>
      <c r="BT1" s="144" t="s">
        <v>770</v>
      </c>
      <c r="BU1" s="144" t="s">
        <v>771</v>
      </c>
      <c r="BV1" s="144" t="s">
        <v>822</v>
      </c>
      <c r="BW1" s="144" t="s">
        <v>897</v>
      </c>
      <c r="BX1" s="144" t="s">
        <v>953</v>
      </c>
      <c r="BY1" s="144" t="s">
        <v>954</v>
      </c>
      <c r="BZ1" s="144" t="s">
        <v>123</v>
      </c>
      <c r="CA1" s="144" t="s">
        <v>198</v>
      </c>
      <c r="CB1" s="144" t="s">
        <v>686</v>
      </c>
      <c r="CC1" s="144" t="s">
        <v>76</v>
      </c>
      <c r="CD1" s="144" t="s">
        <v>113</v>
      </c>
      <c r="CE1" s="144" t="s">
        <v>929</v>
      </c>
      <c r="CF1" s="144" t="s">
        <v>740</v>
      </c>
      <c r="CG1" s="144" t="s">
        <v>865</v>
      </c>
      <c r="CH1" s="144" t="s">
        <v>886</v>
      </c>
      <c r="CI1" s="144" t="s">
        <v>1006</v>
      </c>
      <c r="CJ1" s="144" t="s">
        <v>781</v>
      </c>
      <c r="CK1" s="144" t="s">
        <v>782</v>
      </c>
      <c r="CL1" s="144" t="s">
        <v>829</v>
      </c>
      <c r="CM1" s="144" t="s">
        <v>99</v>
      </c>
      <c r="CN1" s="144" t="s">
        <v>128</v>
      </c>
      <c r="CO1" s="6"/>
      <c r="CP1" s="61" t="s">
        <v>48</v>
      </c>
      <c r="CQ1" s="61"/>
      <c r="CR1" s="62" t="s">
        <v>43</v>
      </c>
      <c r="CS1" s="63" t="s">
        <v>49</v>
      </c>
      <c r="CT1" s="231" t="s">
        <v>434</v>
      </c>
      <c r="CU1" s="230" t="s">
        <v>433</v>
      </c>
      <c r="CV1" s="230" t="s">
        <v>437</v>
      </c>
      <c r="CW1" s="395" t="s">
        <v>461</v>
      </c>
      <c r="CX1" s="395" t="s">
        <v>459</v>
      </c>
      <c r="CY1" s="395" t="s">
        <v>460</v>
      </c>
      <c r="CZ1" s="395" t="s">
        <v>462</v>
      </c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</row>
    <row r="2" spans="1:116" x14ac:dyDescent="0.3">
      <c r="A2" s="255" t="s">
        <v>21</v>
      </c>
      <c r="B2" s="256" t="s">
        <v>58</v>
      </c>
      <c r="C2" s="257" t="s">
        <v>108</v>
      </c>
      <c r="D2" s="257" t="s">
        <v>52</v>
      </c>
      <c r="E2" s="257">
        <v>1</v>
      </c>
      <c r="F2" s="258">
        <v>60000</v>
      </c>
      <c r="H2" s="18" t="s">
        <v>53</v>
      </c>
      <c r="I2" s="20">
        <v>7</v>
      </c>
      <c r="J2" s="20">
        <v>1</v>
      </c>
      <c r="K2" s="20" t="s">
        <v>54</v>
      </c>
      <c r="L2" s="20" t="s">
        <v>55</v>
      </c>
      <c r="M2" s="20" t="s">
        <v>56</v>
      </c>
      <c r="N2" s="19" t="s">
        <v>543</v>
      </c>
      <c r="O2" s="19">
        <v>80000</v>
      </c>
      <c r="P2" s="19" t="s">
        <v>97</v>
      </c>
      <c r="Q2" s="280" t="s">
        <v>549</v>
      </c>
      <c r="R2" s="22" t="s">
        <v>544</v>
      </c>
      <c r="T2" s="302" t="s">
        <v>21</v>
      </c>
      <c r="U2" s="13" t="s">
        <v>21</v>
      </c>
      <c r="V2" s="312">
        <v>16</v>
      </c>
      <c r="W2" s="15" t="s">
        <v>687</v>
      </c>
      <c r="X2" s="17">
        <v>50000</v>
      </c>
      <c r="Y2" s="104">
        <v>6</v>
      </c>
      <c r="Z2" s="14">
        <v>3</v>
      </c>
      <c r="AA2" s="105">
        <v>3</v>
      </c>
      <c r="AB2" s="105">
        <v>4</v>
      </c>
      <c r="AC2" s="106">
        <v>8</v>
      </c>
      <c r="AD2" s="15" t="s">
        <v>186</v>
      </c>
      <c r="AE2" s="15" t="s">
        <v>668</v>
      </c>
      <c r="AF2" s="15" t="s">
        <v>169</v>
      </c>
      <c r="AG2" s="16" t="s">
        <v>113</v>
      </c>
      <c r="AI2" s="13" t="s">
        <v>21</v>
      </c>
      <c r="AJ2" s="15">
        <v>1</v>
      </c>
      <c r="AK2" s="45" t="s">
        <v>53</v>
      </c>
      <c r="AL2" s="49">
        <v>7</v>
      </c>
      <c r="AM2" s="14">
        <v>1</v>
      </c>
      <c r="AN2" s="14" t="s">
        <v>54</v>
      </c>
      <c r="AO2" s="49" t="s">
        <v>55</v>
      </c>
      <c r="AP2" s="14" t="s">
        <v>56</v>
      </c>
      <c r="AQ2" s="15" t="s">
        <v>543</v>
      </c>
      <c r="AR2" s="15">
        <v>80000</v>
      </c>
      <c r="AS2" s="15" t="s">
        <v>108</v>
      </c>
      <c r="AT2" s="279" t="s">
        <v>549</v>
      </c>
      <c r="AU2" s="16" t="s">
        <v>544</v>
      </c>
      <c r="AW2" s="390" t="s">
        <v>169</v>
      </c>
      <c r="AX2" s="389" t="s">
        <v>169</v>
      </c>
      <c r="AY2" s="23" t="s">
        <v>176</v>
      </c>
      <c r="BA2" s="23" t="s">
        <v>176</v>
      </c>
      <c r="BB2" s="23" t="s">
        <v>321</v>
      </c>
      <c r="BC2" s="23" t="s">
        <v>1092</v>
      </c>
      <c r="BD2" s="23" t="s">
        <v>331</v>
      </c>
      <c r="BE2" s="23" t="s">
        <v>1099</v>
      </c>
      <c r="BF2" s="23" t="s">
        <v>351</v>
      </c>
      <c r="BG2" s="23" t="s">
        <v>176</v>
      </c>
      <c r="BH2" s="23" t="s">
        <v>176</v>
      </c>
      <c r="BI2" s="23" t="s">
        <v>176</v>
      </c>
      <c r="BJ2" s="23" t="s">
        <v>176</v>
      </c>
      <c r="BK2" s="23" t="s">
        <v>176</v>
      </c>
      <c r="BL2" s="23" t="s">
        <v>176</v>
      </c>
      <c r="BM2" s="23" t="s">
        <v>176</v>
      </c>
      <c r="BN2" s="23" t="s">
        <v>176</v>
      </c>
      <c r="BO2" s="23" t="s">
        <v>176</v>
      </c>
      <c r="BP2" s="23" t="s">
        <v>176</v>
      </c>
      <c r="BQ2" s="23" t="s">
        <v>176</v>
      </c>
      <c r="BR2" s="23" t="s">
        <v>176</v>
      </c>
      <c r="BS2" s="23" t="s">
        <v>176</v>
      </c>
      <c r="BT2" s="23" t="s">
        <v>176</v>
      </c>
      <c r="BU2" s="23" t="s">
        <v>176</v>
      </c>
      <c r="BV2" s="23" t="s">
        <v>176</v>
      </c>
      <c r="BW2" s="23" t="s">
        <v>176</v>
      </c>
      <c r="BX2" s="23" t="s">
        <v>176</v>
      </c>
      <c r="BY2" s="23" t="s">
        <v>176</v>
      </c>
      <c r="BZ2" s="23" t="s">
        <v>321</v>
      </c>
      <c r="CA2" s="23" t="s">
        <v>321</v>
      </c>
      <c r="CB2" s="23" t="s">
        <v>321</v>
      </c>
      <c r="CC2" s="23" t="s">
        <v>321</v>
      </c>
      <c r="CD2" s="23" t="s">
        <v>321</v>
      </c>
      <c r="CE2" s="23" t="s">
        <v>321</v>
      </c>
      <c r="CF2" s="23" t="s">
        <v>321</v>
      </c>
      <c r="CG2" s="23" t="s">
        <v>321</v>
      </c>
      <c r="CH2" s="23" t="s">
        <v>321</v>
      </c>
      <c r="CI2" s="23" t="s">
        <v>321</v>
      </c>
      <c r="CJ2" s="23" t="s">
        <v>1092</v>
      </c>
      <c r="CK2" s="23" t="s">
        <v>1092</v>
      </c>
      <c r="CL2" s="23" t="s">
        <v>1092</v>
      </c>
      <c r="CM2" s="23" t="s">
        <v>331</v>
      </c>
      <c r="CN2" s="23" t="s">
        <v>1099</v>
      </c>
      <c r="CP2" s="24" t="s">
        <v>97</v>
      </c>
      <c r="CQ2"/>
      <c r="CR2" s="6" t="s">
        <v>21</v>
      </c>
      <c r="CS2" s="25" t="s">
        <v>374</v>
      </c>
      <c r="CT2" s="25" t="s">
        <v>443</v>
      </c>
      <c r="CU2" s="25" t="s">
        <v>442</v>
      </c>
      <c r="CV2" s="25" t="s">
        <v>444</v>
      </c>
      <c r="CW2" s="25" t="s">
        <v>479</v>
      </c>
      <c r="CX2" s="25" t="s">
        <v>470</v>
      </c>
      <c r="CY2" s="25" t="s">
        <v>492</v>
      </c>
      <c r="CZ2" s="25" t="s">
        <v>463</v>
      </c>
      <c r="DA2"/>
      <c r="DB2"/>
      <c r="DC2"/>
      <c r="DD2"/>
      <c r="DE2"/>
      <c r="DF2"/>
      <c r="DG2"/>
      <c r="DH2"/>
      <c r="DI2"/>
      <c r="DJ2"/>
      <c r="DK2"/>
      <c r="DL2"/>
    </row>
    <row r="3" spans="1:116" x14ac:dyDescent="0.3">
      <c r="A3" s="259" t="s">
        <v>679</v>
      </c>
      <c r="B3" s="263" t="s">
        <v>510</v>
      </c>
      <c r="C3" s="260" t="s">
        <v>51</v>
      </c>
      <c r="D3" s="261" t="s">
        <v>52</v>
      </c>
      <c r="E3" s="264">
        <v>3</v>
      </c>
      <c r="F3" s="262">
        <v>60000</v>
      </c>
      <c r="H3" s="18" t="s">
        <v>379</v>
      </c>
      <c r="I3" s="20">
        <v>6</v>
      </c>
      <c r="J3" s="20">
        <v>3</v>
      </c>
      <c r="K3" s="20" t="s">
        <v>61</v>
      </c>
      <c r="L3" s="20" t="s">
        <v>60</v>
      </c>
      <c r="M3" s="20" t="s">
        <v>69</v>
      </c>
      <c r="N3" s="19" t="s">
        <v>380</v>
      </c>
      <c r="O3" s="19">
        <v>80000</v>
      </c>
      <c r="P3" s="19" t="s">
        <v>97</v>
      </c>
      <c r="Q3" s="280" t="s">
        <v>595</v>
      </c>
      <c r="R3" s="22" t="s">
        <v>381</v>
      </c>
      <c r="T3" s="27" t="s">
        <v>679</v>
      </c>
      <c r="U3" s="31" t="s">
        <v>21</v>
      </c>
      <c r="V3" s="313">
        <v>2</v>
      </c>
      <c r="W3" s="34" t="s">
        <v>688</v>
      </c>
      <c r="X3" s="36">
        <v>80000</v>
      </c>
      <c r="Y3" s="107">
        <v>6</v>
      </c>
      <c r="Z3" s="32">
        <v>3</v>
      </c>
      <c r="AA3" s="108">
        <v>3</v>
      </c>
      <c r="AB3" s="113">
        <v>3</v>
      </c>
      <c r="AC3" s="109">
        <v>8</v>
      </c>
      <c r="AD3" s="34" t="s">
        <v>371</v>
      </c>
      <c r="AE3" s="34" t="s">
        <v>694</v>
      </c>
      <c r="AF3" s="34" t="s">
        <v>124</v>
      </c>
      <c r="AG3" s="35" t="s">
        <v>113</v>
      </c>
      <c r="AI3" s="31" t="s">
        <v>21</v>
      </c>
      <c r="AJ3" s="34">
        <v>2</v>
      </c>
      <c r="AK3" s="34" t="s">
        <v>362</v>
      </c>
      <c r="AL3" s="32">
        <v>6</v>
      </c>
      <c r="AM3" s="32">
        <v>3</v>
      </c>
      <c r="AN3" s="32" t="s">
        <v>60</v>
      </c>
      <c r="AO3" s="33" t="s">
        <v>61</v>
      </c>
      <c r="AP3" s="32" t="s">
        <v>69</v>
      </c>
      <c r="AQ3" s="34" t="s">
        <v>600</v>
      </c>
      <c r="AR3" s="34">
        <v>180000</v>
      </c>
      <c r="AS3" s="34" t="s">
        <v>108</v>
      </c>
      <c r="AT3" s="281" t="s">
        <v>601</v>
      </c>
      <c r="AU3" s="35" t="s">
        <v>370</v>
      </c>
      <c r="AW3" s="390" t="s">
        <v>738</v>
      </c>
      <c r="AX3" s="389" t="s">
        <v>169</v>
      </c>
      <c r="AY3" s="23" t="s">
        <v>313</v>
      </c>
      <c r="BA3" s="23" t="s">
        <v>313</v>
      </c>
      <c r="BB3" s="23" t="s">
        <v>186</v>
      </c>
      <c r="BC3" s="23" t="s">
        <v>1091</v>
      </c>
      <c r="BD3" s="23" t="s">
        <v>332</v>
      </c>
      <c r="BE3" s="23" t="s">
        <v>141</v>
      </c>
      <c r="BF3" s="23" t="s">
        <v>352</v>
      </c>
      <c r="BG3" s="23" t="s">
        <v>313</v>
      </c>
      <c r="BH3" s="23" t="s">
        <v>313</v>
      </c>
      <c r="BI3" s="23" t="s">
        <v>313</v>
      </c>
      <c r="BJ3" s="23" t="s">
        <v>313</v>
      </c>
      <c r="BK3" s="23" t="s">
        <v>313</v>
      </c>
      <c r="BL3" s="23" t="s">
        <v>313</v>
      </c>
      <c r="BM3" s="23" t="s">
        <v>313</v>
      </c>
      <c r="BN3" s="23" t="s">
        <v>313</v>
      </c>
      <c r="BO3" s="23" t="s">
        <v>313</v>
      </c>
      <c r="BP3" s="23" t="s">
        <v>313</v>
      </c>
      <c r="BQ3" s="23" t="s">
        <v>313</v>
      </c>
      <c r="BR3" s="23" t="s">
        <v>313</v>
      </c>
      <c r="BS3" s="23" t="s">
        <v>313</v>
      </c>
      <c r="BT3" s="23" t="s">
        <v>313</v>
      </c>
      <c r="BU3" s="23" t="s">
        <v>313</v>
      </c>
      <c r="BV3" s="23" t="s">
        <v>313</v>
      </c>
      <c r="BW3" s="23" t="s">
        <v>313</v>
      </c>
      <c r="BX3" s="23" t="s">
        <v>313</v>
      </c>
      <c r="BY3" s="23" t="s">
        <v>313</v>
      </c>
      <c r="BZ3" s="23" t="s">
        <v>186</v>
      </c>
      <c r="CA3" s="23" t="s">
        <v>186</v>
      </c>
      <c r="CB3" s="23" t="s">
        <v>186</v>
      </c>
      <c r="CC3" s="23" t="s">
        <v>186</v>
      </c>
      <c r="CD3" s="23" t="s">
        <v>186</v>
      </c>
      <c r="CE3" s="23" t="s">
        <v>186</v>
      </c>
      <c r="CF3" s="23" t="s">
        <v>186</v>
      </c>
      <c r="CG3" s="23" t="s">
        <v>186</v>
      </c>
      <c r="CH3" s="23" t="s">
        <v>186</v>
      </c>
      <c r="CI3" s="23" t="s">
        <v>186</v>
      </c>
      <c r="CJ3" s="23" t="s">
        <v>1091</v>
      </c>
      <c r="CK3" s="23" t="s">
        <v>1091</v>
      </c>
      <c r="CL3" s="23" t="s">
        <v>1091</v>
      </c>
      <c r="CM3" s="23" t="s">
        <v>332</v>
      </c>
      <c r="CN3" s="23" t="s">
        <v>141</v>
      </c>
      <c r="CP3" s="37" t="s">
        <v>77</v>
      </c>
      <c r="CQ3"/>
      <c r="CR3" t="s">
        <v>679</v>
      </c>
      <c r="CS3" s="25" t="s">
        <v>78</v>
      </c>
      <c r="CT3" s="26" t="s">
        <v>58</v>
      </c>
      <c r="CU3" s="26" t="s">
        <v>58</v>
      </c>
      <c r="CV3" s="26" t="s">
        <v>58</v>
      </c>
      <c r="CW3" s="25" t="s">
        <v>480</v>
      </c>
      <c r="CX3" s="25" t="s">
        <v>471</v>
      </c>
      <c r="CY3" s="25" t="s">
        <v>493</v>
      </c>
      <c r="CZ3" s="25" t="s">
        <v>464</v>
      </c>
      <c r="DA3"/>
      <c r="DB3"/>
      <c r="DC3"/>
      <c r="DD3"/>
      <c r="DE3"/>
      <c r="DF3"/>
      <c r="DG3"/>
      <c r="DH3"/>
      <c r="DI3"/>
      <c r="DJ3"/>
      <c r="DK3"/>
      <c r="DL3"/>
    </row>
    <row r="4" spans="1:116" x14ac:dyDescent="0.3">
      <c r="A4" s="266" t="s">
        <v>511</v>
      </c>
      <c r="B4" s="265" t="s">
        <v>58</v>
      </c>
      <c r="C4" s="263" t="s">
        <v>97</v>
      </c>
      <c r="D4" s="264" t="s">
        <v>52</v>
      </c>
      <c r="E4" s="264">
        <v>2</v>
      </c>
      <c r="F4" s="267">
        <v>60000</v>
      </c>
      <c r="H4" s="18" t="s">
        <v>382</v>
      </c>
      <c r="I4" s="20">
        <v>5</v>
      </c>
      <c r="J4" s="20">
        <v>2</v>
      </c>
      <c r="K4" s="20" t="s">
        <v>60</v>
      </c>
      <c r="L4" s="20" t="s">
        <v>60</v>
      </c>
      <c r="M4" s="20" t="s">
        <v>93</v>
      </c>
      <c r="N4" s="19" t="s">
        <v>551</v>
      </c>
      <c r="O4" s="299">
        <v>100000</v>
      </c>
      <c r="P4" s="19" t="s">
        <v>97</v>
      </c>
      <c r="Q4" s="280" t="s">
        <v>552</v>
      </c>
      <c r="R4" s="22" t="s">
        <v>383</v>
      </c>
      <c r="T4" s="27" t="s">
        <v>511</v>
      </c>
      <c r="U4" s="31" t="s">
        <v>21</v>
      </c>
      <c r="V4" s="314">
        <v>2</v>
      </c>
      <c r="W4" s="34" t="s">
        <v>689</v>
      </c>
      <c r="X4" s="36">
        <v>90000</v>
      </c>
      <c r="Y4" s="107">
        <v>7</v>
      </c>
      <c r="Z4" s="32">
        <v>3</v>
      </c>
      <c r="AA4" s="108">
        <v>3</v>
      </c>
      <c r="AB4" s="108">
        <v>4</v>
      </c>
      <c r="AC4" s="109">
        <v>8</v>
      </c>
      <c r="AD4" s="34" t="s">
        <v>692</v>
      </c>
      <c r="AE4" s="34" t="s">
        <v>555</v>
      </c>
      <c r="AF4" s="34" t="s">
        <v>100</v>
      </c>
      <c r="AG4" s="35" t="s">
        <v>82</v>
      </c>
      <c r="AI4" s="31" t="s">
        <v>21</v>
      </c>
      <c r="AJ4" s="34">
        <v>3</v>
      </c>
      <c r="AK4" s="34" t="s">
        <v>545</v>
      </c>
      <c r="AL4" s="32">
        <v>7</v>
      </c>
      <c r="AM4" s="32">
        <v>4</v>
      </c>
      <c r="AN4" s="32" t="s">
        <v>72</v>
      </c>
      <c r="AO4" s="33" t="s">
        <v>56</v>
      </c>
      <c r="AP4" s="32" t="s">
        <v>73</v>
      </c>
      <c r="AQ4" s="34" t="s">
        <v>546</v>
      </c>
      <c r="AR4" s="34">
        <v>190000</v>
      </c>
      <c r="AS4" s="34" t="s">
        <v>108</v>
      </c>
      <c r="AT4" s="281" t="s">
        <v>550</v>
      </c>
      <c r="AU4" s="35" t="s">
        <v>547</v>
      </c>
      <c r="AW4" s="390" t="s">
        <v>64</v>
      </c>
      <c r="AX4" s="389" t="s">
        <v>169</v>
      </c>
      <c r="AY4" s="23" t="s">
        <v>314</v>
      </c>
      <c r="BA4" s="23" t="s">
        <v>314</v>
      </c>
      <c r="BB4" s="23" t="s">
        <v>276</v>
      </c>
      <c r="BC4" s="23" t="s">
        <v>1094</v>
      </c>
      <c r="BD4" s="23" t="s">
        <v>333</v>
      </c>
      <c r="BE4" s="23" t="s">
        <v>342</v>
      </c>
      <c r="BF4" s="23" t="s">
        <v>1101</v>
      </c>
      <c r="BG4" s="23" t="s">
        <v>314</v>
      </c>
      <c r="BH4" s="23" t="s">
        <v>314</v>
      </c>
      <c r="BI4" s="23" t="s">
        <v>314</v>
      </c>
      <c r="BJ4" s="23" t="s">
        <v>314</v>
      </c>
      <c r="BK4" s="23" t="s">
        <v>314</v>
      </c>
      <c r="BL4" s="23" t="s">
        <v>314</v>
      </c>
      <c r="BM4" s="23" t="s">
        <v>314</v>
      </c>
      <c r="BN4" s="23" t="s">
        <v>314</v>
      </c>
      <c r="BO4" s="23" t="s">
        <v>314</v>
      </c>
      <c r="BP4" s="23" t="s">
        <v>314</v>
      </c>
      <c r="BQ4" s="23" t="s">
        <v>314</v>
      </c>
      <c r="BR4" s="23" t="s">
        <v>314</v>
      </c>
      <c r="BS4" s="23" t="s">
        <v>314</v>
      </c>
      <c r="BT4" s="23" t="s">
        <v>314</v>
      </c>
      <c r="BU4" s="23" t="s">
        <v>314</v>
      </c>
      <c r="BV4" s="23" t="s">
        <v>314</v>
      </c>
      <c r="BW4" s="23" t="s">
        <v>314</v>
      </c>
      <c r="BX4" s="23" t="s">
        <v>314</v>
      </c>
      <c r="BY4" s="23" t="s">
        <v>314</v>
      </c>
      <c r="BZ4" s="23" t="s">
        <v>276</v>
      </c>
      <c r="CA4" s="23" t="s">
        <v>276</v>
      </c>
      <c r="CB4" s="23" t="s">
        <v>276</v>
      </c>
      <c r="CC4" s="23" t="s">
        <v>276</v>
      </c>
      <c r="CD4" s="23" t="s">
        <v>276</v>
      </c>
      <c r="CE4" s="23" t="s">
        <v>276</v>
      </c>
      <c r="CF4" s="23" t="s">
        <v>276</v>
      </c>
      <c r="CG4" s="23" t="s">
        <v>276</v>
      </c>
      <c r="CH4" s="23" t="s">
        <v>276</v>
      </c>
      <c r="CI4" s="23" t="s">
        <v>276</v>
      </c>
      <c r="CJ4" s="23" t="s">
        <v>1094</v>
      </c>
      <c r="CK4" s="23" t="s">
        <v>1094</v>
      </c>
      <c r="CL4" s="23" t="s">
        <v>1094</v>
      </c>
      <c r="CM4" s="23" t="s">
        <v>333</v>
      </c>
      <c r="CN4" s="23" t="s">
        <v>342</v>
      </c>
      <c r="CP4" s="37" t="s">
        <v>79</v>
      </c>
      <c r="CQ4"/>
      <c r="CR4" t="s">
        <v>511</v>
      </c>
      <c r="CS4" s="25" t="s">
        <v>67</v>
      </c>
      <c r="CT4" s="26"/>
      <c r="CU4" s="26"/>
      <c r="CV4" s="26"/>
      <c r="CW4" s="25" t="s">
        <v>481</v>
      </c>
      <c r="CX4" s="25" t="s">
        <v>472</v>
      </c>
      <c r="CY4" s="25" t="s">
        <v>494</v>
      </c>
      <c r="CZ4" s="25" t="s">
        <v>463</v>
      </c>
      <c r="DA4"/>
      <c r="DB4"/>
      <c r="DC4"/>
      <c r="DD4"/>
      <c r="DE4"/>
      <c r="DF4"/>
      <c r="DG4"/>
      <c r="DH4"/>
      <c r="DI4"/>
      <c r="DJ4"/>
      <c r="DK4"/>
      <c r="DL4"/>
    </row>
    <row r="5" spans="1:116" x14ac:dyDescent="0.3">
      <c r="A5" s="259" t="s">
        <v>706</v>
      </c>
      <c r="B5" s="265" t="s">
        <v>513</v>
      </c>
      <c r="C5" s="264" t="s">
        <v>512</v>
      </c>
      <c r="D5" s="261" t="s">
        <v>52</v>
      </c>
      <c r="E5" s="264">
        <v>3</v>
      </c>
      <c r="F5" s="267">
        <v>50000</v>
      </c>
      <c r="H5" s="18" t="s">
        <v>577</v>
      </c>
      <c r="I5" s="20">
        <v>5</v>
      </c>
      <c r="J5" s="20">
        <v>3</v>
      </c>
      <c r="K5" s="20" t="s">
        <v>60</v>
      </c>
      <c r="L5" s="284" t="s">
        <v>60</v>
      </c>
      <c r="M5" s="284" t="s">
        <v>62</v>
      </c>
      <c r="N5" s="19" t="s">
        <v>578</v>
      </c>
      <c r="O5" s="285">
        <v>130000</v>
      </c>
      <c r="P5" s="19" t="s">
        <v>97</v>
      </c>
      <c r="Q5" s="280" t="s">
        <v>579</v>
      </c>
      <c r="R5" s="22" t="s">
        <v>384</v>
      </c>
      <c r="T5" s="27" t="s">
        <v>706</v>
      </c>
      <c r="U5" s="31" t="s">
        <v>21</v>
      </c>
      <c r="V5" s="314">
        <v>2</v>
      </c>
      <c r="W5" s="34" t="s">
        <v>690</v>
      </c>
      <c r="X5" s="36">
        <v>110000</v>
      </c>
      <c r="Y5" s="107">
        <v>6</v>
      </c>
      <c r="Z5" s="32">
        <v>4</v>
      </c>
      <c r="AA5" s="108">
        <v>3</v>
      </c>
      <c r="AB5" s="108">
        <v>4</v>
      </c>
      <c r="AC5" s="109">
        <v>9</v>
      </c>
      <c r="AD5" s="34" t="s">
        <v>372</v>
      </c>
      <c r="AE5" s="34" t="s">
        <v>571</v>
      </c>
      <c r="AF5" s="34" t="s">
        <v>75</v>
      </c>
      <c r="AG5" s="35" t="s">
        <v>64</v>
      </c>
      <c r="AI5" s="31" t="s">
        <v>21</v>
      </c>
      <c r="AJ5" s="34">
        <v>4</v>
      </c>
      <c r="AK5" s="34" t="s">
        <v>363</v>
      </c>
      <c r="AL5" s="32">
        <v>6</v>
      </c>
      <c r="AM5" s="32">
        <v>3</v>
      </c>
      <c r="AN5" s="32" t="s">
        <v>60</v>
      </c>
      <c r="AO5" s="33" t="s">
        <v>61</v>
      </c>
      <c r="AP5" s="32" t="s">
        <v>62</v>
      </c>
      <c r="AQ5" s="34" t="s">
        <v>366</v>
      </c>
      <c r="AR5" s="34">
        <v>190000</v>
      </c>
      <c r="AS5" s="34" t="s">
        <v>108</v>
      </c>
      <c r="AT5" s="281" t="s">
        <v>668</v>
      </c>
      <c r="AU5" s="35" t="s">
        <v>367</v>
      </c>
      <c r="AW5" s="390" t="s">
        <v>798</v>
      </c>
      <c r="AX5" s="389" t="s">
        <v>169</v>
      </c>
      <c r="AY5" s="23" t="s">
        <v>143</v>
      </c>
      <c r="BA5" s="23" t="s">
        <v>143</v>
      </c>
      <c r="BB5" s="23" t="s">
        <v>322</v>
      </c>
      <c r="BC5" s="23" t="s">
        <v>325</v>
      </c>
      <c r="BD5" s="23" t="s">
        <v>95</v>
      </c>
      <c r="BE5" s="23" t="s">
        <v>343</v>
      </c>
      <c r="BF5" s="23" t="s">
        <v>353</v>
      </c>
      <c r="BG5" s="23" t="s">
        <v>143</v>
      </c>
      <c r="BH5" s="23" t="s">
        <v>143</v>
      </c>
      <c r="BI5" s="23" t="s">
        <v>143</v>
      </c>
      <c r="BJ5" s="23" t="s">
        <v>143</v>
      </c>
      <c r="BK5" s="23" t="s">
        <v>143</v>
      </c>
      <c r="BL5" s="23" t="s">
        <v>143</v>
      </c>
      <c r="BM5" s="23" t="s">
        <v>143</v>
      </c>
      <c r="BN5" s="23" t="s">
        <v>143</v>
      </c>
      <c r="BO5" s="23" t="s">
        <v>143</v>
      </c>
      <c r="BP5" s="23" t="s">
        <v>143</v>
      </c>
      <c r="BQ5" s="23" t="s">
        <v>143</v>
      </c>
      <c r="BR5" s="23" t="s">
        <v>143</v>
      </c>
      <c r="BS5" s="23" t="s">
        <v>143</v>
      </c>
      <c r="BT5" s="23" t="s">
        <v>143</v>
      </c>
      <c r="BU5" s="23" t="s">
        <v>143</v>
      </c>
      <c r="BV5" s="23" t="s">
        <v>143</v>
      </c>
      <c r="BW5" s="23" t="s">
        <v>143</v>
      </c>
      <c r="BX5" s="23" t="s">
        <v>143</v>
      </c>
      <c r="BY5" s="23" t="s">
        <v>143</v>
      </c>
      <c r="BZ5" s="23" t="s">
        <v>322</v>
      </c>
      <c r="CA5" s="23" t="s">
        <v>322</v>
      </c>
      <c r="CB5" s="23" t="s">
        <v>322</v>
      </c>
      <c r="CC5" s="23" t="s">
        <v>322</v>
      </c>
      <c r="CD5" s="23" t="s">
        <v>322</v>
      </c>
      <c r="CE5" s="23" t="s">
        <v>322</v>
      </c>
      <c r="CF5" s="23" t="s">
        <v>322</v>
      </c>
      <c r="CG5" s="23" t="s">
        <v>322</v>
      </c>
      <c r="CH5" s="23" t="s">
        <v>322</v>
      </c>
      <c r="CI5" s="23" t="s">
        <v>322</v>
      </c>
      <c r="CJ5" s="23" t="s">
        <v>325</v>
      </c>
      <c r="CK5" s="23" t="s">
        <v>325</v>
      </c>
      <c r="CL5" s="23" t="s">
        <v>325</v>
      </c>
      <c r="CM5" s="23" t="s">
        <v>95</v>
      </c>
      <c r="CN5" s="23" t="s">
        <v>343</v>
      </c>
      <c r="CP5" s="37" t="s">
        <v>114</v>
      </c>
      <c r="CQ5"/>
      <c r="CR5" t="s">
        <v>706</v>
      </c>
      <c r="CS5" s="25" t="s">
        <v>92</v>
      </c>
      <c r="CT5" s="26" t="s">
        <v>58</v>
      </c>
      <c r="CU5" s="26" t="s">
        <v>58</v>
      </c>
      <c r="CV5" s="26" t="s">
        <v>58</v>
      </c>
      <c r="CW5" s="234" t="s">
        <v>479</v>
      </c>
      <c r="CX5" s="25" t="s">
        <v>473</v>
      </c>
      <c r="CY5" s="25" t="s">
        <v>495</v>
      </c>
      <c r="CZ5" s="25" t="s">
        <v>464</v>
      </c>
      <c r="DA5"/>
      <c r="DB5"/>
      <c r="DC5"/>
      <c r="DD5"/>
      <c r="DE5"/>
      <c r="DF5"/>
      <c r="DG5"/>
      <c r="DH5"/>
      <c r="DI5"/>
      <c r="DJ5"/>
      <c r="DK5"/>
      <c r="DL5"/>
    </row>
    <row r="6" spans="1:116" ht="15" thickBot="1" x14ac:dyDescent="0.35">
      <c r="A6" s="259" t="s">
        <v>523</v>
      </c>
      <c r="B6" s="265" t="s">
        <v>514</v>
      </c>
      <c r="C6" s="264" t="s">
        <v>51</v>
      </c>
      <c r="D6" s="261" t="s">
        <v>52</v>
      </c>
      <c r="E6" s="261">
        <v>1</v>
      </c>
      <c r="F6" s="262">
        <v>70000</v>
      </c>
      <c r="H6" s="18" t="s">
        <v>68</v>
      </c>
      <c r="I6" s="20">
        <v>6</v>
      </c>
      <c r="J6" s="20">
        <v>3</v>
      </c>
      <c r="K6" s="20" t="s">
        <v>60</v>
      </c>
      <c r="L6" s="21" t="s">
        <v>55</v>
      </c>
      <c r="M6" s="20" t="s">
        <v>69</v>
      </c>
      <c r="N6" s="19" t="s">
        <v>70</v>
      </c>
      <c r="O6" s="19">
        <v>140000</v>
      </c>
      <c r="P6" s="19" t="s">
        <v>97</v>
      </c>
      <c r="Q6" s="280" t="s">
        <v>629</v>
      </c>
      <c r="R6" s="22" t="s">
        <v>71</v>
      </c>
      <c r="T6" s="27" t="s">
        <v>523</v>
      </c>
      <c r="U6" s="18" t="s">
        <v>21</v>
      </c>
      <c r="V6" s="315">
        <v>16</v>
      </c>
      <c r="W6" s="19" t="s">
        <v>691</v>
      </c>
      <c r="X6" s="208">
        <v>50000</v>
      </c>
      <c r="Y6" s="209">
        <v>6</v>
      </c>
      <c r="Z6" s="20">
        <v>3</v>
      </c>
      <c r="AA6" s="210">
        <v>3</v>
      </c>
      <c r="AB6" s="210">
        <v>4</v>
      </c>
      <c r="AC6" s="307">
        <v>8</v>
      </c>
      <c r="AD6" s="19" t="s">
        <v>704</v>
      </c>
      <c r="AE6" s="19" t="s">
        <v>668</v>
      </c>
      <c r="AF6" s="42" t="s">
        <v>55</v>
      </c>
      <c r="AG6" s="43" t="s">
        <v>55</v>
      </c>
      <c r="AI6" s="31" t="s">
        <v>21</v>
      </c>
      <c r="AJ6" s="34">
        <v>5</v>
      </c>
      <c r="AK6" s="34" t="s">
        <v>365</v>
      </c>
      <c r="AL6" s="32">
        <v>6</v>
      </c>
      <c r="AM6" s="32">
        <v>4</v>
      </c>
      <c r="AN6" s="32" t="s">
        <v>60</v>
      </c>
      <c r="AO6" s="33" t="s">
        <v>60</v>
      </c>
      <c r="AP6" s="32" t="s">
        <v>69</v>
      </c>
      <c r="AQ6" s="34" t="s">
        <v>105</v>
      </c>
      <c r="AR6" s="34">
        <v>210000</v>
      </c>
      <c r="AS6" s="34" t="s">
        <v>108</v>
      </c>
      <c r="AT6" s="281" t="s">
        <v>555</v>
      </c>
      <c r="AU6" s="35" t="s">
        <v>106</v>
      </c>
      <c r="AW6" s="390" t="s">
        <v>330</v>
      </c>
      <c r="AX6" s="389" t="s">
        <v>169</v>
      </c>
      <c r="AY6" s="23" t="s">
        <v>315</v>
      </c>
      <c r="BA6" s="23" t="s">
        <v>315</v>
      </c>
      <c r="BB6" s="23" t="s">
        <v>323</v>
      </c>
      <c r="BC6" s="23" t="s">
        <v>1098</v>
      </c>
      <c r="BD6" s="23" t="s">
        <v>334</v>
      </c>
      <c r="BE6" s="23" t="s">
        <v>344</v>
      </c>
      <c r="BF6" s="23" t="s">
        <v>355</v>
      </c>
      <c r="BG6" s="23" t="s">
        <v>315</v>
      </c>
      <c r="BH6" s="23" t="s">
        <v>315</v>
      </c>
      <c r="BI6" s="23" t="s">
        <v>315</v>
      </c>
      <c r="BJ6" s="23" t="s">
        <v>315</v>
      </c>
      <c r="BK6" s="23" t="s">
        <v>315</v>
      </c>
      <c r="BL6" s="23" t="s">
        <v>315</v>
      </c>
      <c r="BM6" s="23" t="s">
        <v>315</v>
      </c>
      <c r="BN6" s="23" t="s">
        <v>315</v>
      </c>
      <c r="BO6" s="23" t="s">
        <v>315</v>
      </c>
      <c r="BP6" s="23" t="s">
        <v>315</v>
      </c>
      <c r="BQ6" s="23" t="s">
        <v>315</v>
      </c>
      <c r="BR6" s="23" t="s">
        <v>315</v>
      </c>
      <c r="BS6" s="23" t="s">
        <v>315</v>
      </c>
      <c r="BT6" s="23" t="s">
        <v>315</v>
      </c>
      <c r="BU6" s="23" t="s">
        <v>315</v>
      </c>
      <c r="BV6" s="23" t="s">
        <v>315</v>
      </c>
      <c r="BW6" s="23" t="s">
        <v>315</v>
      </c>
      <c r="BX6" s="23" t="s">
        <v>315</v>
      </c>
      <c r="BY6" s="23" t="s">
        <v>315</v>
      </c>
      <c r="BZ6" s="23" t="s">
        <v>323</v>
      </c>
      <c r="CA6" s="23" t="s">
        <v>323</v>
      </c>
      <c r="CB6" s="23" t="s">
        <v>323</v>
      </c>
      <c r="CC6" s="23" t="s">
        <v>323</v>
      </c>
      <c r="CD6" s="23" t="s">
        <v>323</v>
      </c>
      <c r="CE6" s="23" t="s">
        <v>323</v>
      </c>
      <c r="CF6" s="23" t="s">
        <v>323</v>
      </c>
      <c r="CG6" s="23" t="s">
        <v>323</v>
      </c>
      <c r="CH6" s="23" t="s">
        <v>323</v>
      </c>
      <c r="CI6" s="23" t="s">
        <v>323</v>
      </c>
      <c r="CJ6" s="23" t="s">
        <v>1098</v>
      </c>
      <c r="CK6" s="23" t="s">
        <v>1098</v>
      </c>
      <c r="CL6" s="23" t="s">
        <v>1098</v>
      </c>
      <c r="CM6" s="23" t="s">
        <v>334</v>
      </c>
      <c r="CN6" s="23" t="s">
        <v>344</v>
      </c>
      <c r="CP6" s="37" t="s">
        <v>109</v>
      </c>
      <c r="CQ6"/>
      <c r="CR6" t="s">
        <v>523</v>
      </c>
      <c r="CS6" s="25" t="s">
        <v>432</v>
      </c>
      <c r="CT6" s="25" t="s">
        <v>435</v>
      </c>
      <c r="CU6" s="25" t="s">
        <v>436</v>
      </c>
      <c r="CV6" s="25" t="s">
        <v>438</v>
      </c>
      <c r="CW6" s="234" t="s">
        <v>479</v>
      </c>
      <c r="CX6" s="25" t="s">
        <v>474</v>
      </c>
      <c r="CY6" s="25" t="s">
        <v>496</v>
      </c>
      <c r="CZ6" s="25" t="s">
        <v>464</v>
      </c>
      <c r="DA6"/>
      <c r="DB6"/>
      <c r="DC6"/>
      <c r="DD6"/>
      <c r="DE6"/>
      <c r="DF6"/>
      <c r="DG6"/>
      <c r="DH6"/>
      <c r="DI6"/>
      <c r="DJ6"/>
      <c r="DK6"/>
      <c r="DL6"/>
    </row>
    <row r="7" spans="1:116" x14ac:dyDescent="0.3">
      <c r="A7" s="266" t="s">
        <v>524</v>
      </c>
      <c r="B7" s="265" t="s">
        <v>514</v>
      </c>
      <c r="C7" s="264" t="s">
        <v>512</v>
      </c>
      <c r="D7" s="264" t="s">
        <v>52</v>
      </c>
      <c r="E7" s="264">
        <v>1</v>
      </c>
      <c r="F7" s="267">
        <v>70000</v>
      </c>
      <c r="H7" s="18" t="s">
        <v>109</v>
      </c>
      <c r="I7" s="20">
        <v>5</v>
      </c>
      <c r="J7" s="20">
        <v>3</v>
      </c>
      <c r="K7" s="20" t="s">
        <v>60</v>
      </c>
      <c r="L7" s="20" t="s">
        <v>61</v>
      </c>
      <c r="M7" s="20" t="s">
        <v>73</v>
      </c>
      <c r="N7" s="285" t="s">
        <v>625</v>
      </c>
      <c r="O7" s="285">
        <v>170000</v>
      </c>
      <c r="P7" s="19" t="s">
        <v>97</v>
      </c>
      <c r="Q7" s="280" t="s">
        <v>567</v>
      </c>
      <c r="R7" s="22" t="s">
        <v>111</v>
      </c>
      <c r="T7" s="27" t="s">
        <v>524</v>
      </c>
      <c r="U7" s="13" t="s">
        <v>679</v>
      </c>
      <c r="V7" s="316">
        <v>16</v>
      </c>
      <c r="W7" s="15" t="s">
        <v>680</v>
      </c>
      <c r="X7" s="17">
        <v>45000</v>
      </c>
      <c r="Y7" s="104">
        <v>6</v>
      </c>
      <c r="Z7" s="14">
        <v>2</v>
      </c>
      <c r="AA7" s="105">
        <v>3</v>
      </c>
      <c r="AB7" s="105">
        <v>4</v>
      </c>
      <c r="AC7" s="106">
        <v>8</v>
      </c>
      <c r="AD7" s="15" t="s">
        <v>63</v>
      </c>
      <c r="AE7" s="15" t="s">
        <v>685</v>
      </c>
      <c r="AF7" s="309" t="s">
        <v>686</v>
      </c>
      <c r="AG7" s="16" t="s">
        <v>65</v>
      </c>
      <c r="AI7" s="31" t="s">
        <v>21</v>
      </c>
      <c r="AJ7" s="34">
        <v>6</v>
      </c>
      <c r="AK7" s="34" t="s">
        <v>402</v>
      </c>
      <c r="AL7" s="32">
        <v>8</v>
      </c>
      <c r="AM7" s="32">
        <v>2</v>
      </c>
      <c r="AN7" s="32" t="s">
        <v>60</v>
      </c>
      <c r="AO7" s="33" t="s">
        <v>61</v>
      </c>
      <c r="AP7" s="32" t="s">
        <v>62</v>
      </c>
      <c r="AQ7" s="34" t="s">
        <v>607</v>
      </c>
      <c r="AR7" s="34">
        <v>230000</v>
      </c>
      <c r="AS7" s="34" t="s">
        <v>108</v>
      </c>
      <c r="AT7" s="281" t="s">
        <v>608</v>
      </c>
      <c r="AU7" s="35" t="s">
        <v>406</v>
      </c>
      <c r="AW7" s="390" t="s">
        <v>204</v>
      </c>
      <c r="AX7" s="389" t="s">
        <v>169</v>
      </c>
      <c r="AY7" s="23" t="s">
        <v>317</v>
      </c>
      <c r="BA7" s="23" t="s">
        <v>317</v>
      </c>
      <c r="BB7" s="23" t="s">
        <v>324</v>
      </c>
      <c r="BC7" s="23" t="s">
        <v>316</v>
      </c>
      <c r="BD7" s="23" t="s">
        <v>335</v>
      </c>
      <c r="BE7" s="23" t="s">
        <v>345</v>
      </c>
      <c r="BF7" s="23" t="s">
        <v>356</v>
      </c>
      <c r="BG7" s="23" t="s">
        <v>317</v>
      </c>
      <c r="BH7" s="23" t="s">
        <v>317</v>
      </c>
      <c r="BI7" s="23" t="s">
        <v>317</v>
      </c>
      <c r="BJ7" s="23" t="s">
        <v>317</v>
      </c>
      <c r="BK7" s="23" t="s">
        <v>317</v>
      </c>
      <c r="BL7" s="23" t="s">
        <v>317</v>
      </c>
      <c r="BM7" s="23" t="s">
        <v>317</v>
      </c>
      <c r="BN7" s="23" t="s">
        <v>317</v>
      </c>
      <c r="BO7" s="23" t="s">
        <v>317</v>
      </c>
      <c r="BP7" s="23" t="s">
        <v>317</v>
      </c>
      <c r="BQ7" s="23" t="s">
        <v>317</v>
      </c>
      <c r="BR7" s="23" t="s">
        <v>317</v>
      </c>
      <c r="BS7" s="23" t="s">
        <v>317</v>
      </c>
      <c r="BT7" s="23" t="s">
        <v>317</v>
      </c>
      <c r="BU7" s="23" t="s">
        <v>317</v>
      </c>
      <c r="BV7" s="23" t="s">
        <v>317</v>
      </c>
      <c r="BW7" s="23" t="s">
        <v>317</v>
      </c>
      <c r="BX7" s="23" t="s">
        <v>317</v>
      </c>
      <c r="BY7" s="23" t="s">
        <v>317</v>
      </c>
      <c r="BZ7" s="23" t="s">
        <v>324</v>
      </c>
      <c r="CA7" s="23" t="s">
        <v>324</v>
      </c>
      <c r="CB7" s="23" t="s">
        <v>324</v>
      </c>
      <c r="CC7" s="23" t="s">
        <v>324</v>
      </c>
      <c r="CD7" s="23" t="s">
        <v>324</v>
      </c>
      <c r="CE7" s="23" t="s">
        <v>324</v>
      </c>
      <c r="CF7" s="23" t="s">
        <v>324</v>
      </c>
      <c r="CG7" s="23" t="s">
        <v>324</v>
      </c>
      <c r="CH7" s="23" t="s">
        <v>324</v>
      </c>
      <c r="CI7" s="23" t="s">
        <v>324</v>
      </c>
      <c r="CJ7" s="23" t="s">
        <v>316</v>
      </c>
      <c r="CK7" s="23" t="s">
        <v>316</v>
      </c>
      <c r="CL7" s="23" t="s">
        <v>316</v>
      </c>
      <c r="CM7" s="23" t="s">
        <v>335</v>
      </c>
      <c r="CN7" s="23" t="s">
        <v>345</v>
      </c>
      <c r="CP7" s="37" t="s">
        <v>68</v>
      </c>
      <c r="CQ7"/>
      <c r="CR7" t="s">
        <v>524</v>
      </c>
      <c r="CS7" s="25" t="s">
        <v>432</v>
      </c>
      <c r="CT7" s="25" t="s">
        <v>435</v>
      </c>
      <c r="CU7" s="25" t="s">
        <v>436</v>
      </c>
      <c r="CV7" s="25" t="s">
        <v>438</v>
      </c>
      <c r="CW7" s="234" t="s">
        <v>479</v>
      </c>
      <c r="CX7" s="25" t="s">
        <v>474</v>
      </c>
      <c r="CY7" s="25" t="s">
        <v>496</v>
      </c>
      <c r="CZ7" s="25" t="s">
        <v>464</v>
      </c>
      <c r="DA7"/>
      <c r="DB7"/>
      <c r="DC7"/>
      <c r="DD7"/>
      <c r="DE7"/>
      <c r="DF7"/>
      <c r="DG7"/>
      <c r="DH7"/>
      <c r="DI7"/>
      <c r="DJ7"/>
      <c r="DK7"/>
      <c r="DL7"/>
    </row>
    <row r="8" spans="1:116" x14ac:dyDescent="0.3">
      <c r="A8" s="259" t="s">
        <v>515</v>
      </c>
      <c r="B8" s="268" t="s">
        <v>516</v>
      </c>
      <c r="C8" s="264" t="s">
        <v>512</v>
      </c>
      <c r="D8" s="261" t="s">
        <v>52</v>
      </c>
      <c r="E8" s="264">
        <v>3</v>
      </c>
      <c r="F8" s="262">
        <v>70000</v>
      </c>
      <c r="H8" s="18" t="s">
        <v>288</v>
      </c>
      <c r="I8" s="20">
        <v>6</v>
      </c>
      <c r="J8" s="20">
        <v>3</v>
      </c>
      <c r="K8" s="20" t="s">
        <v>61</v>
      </c>
      <c r="L8" s="20" t="s">
        <v>60</v>
      </c>
      <c r="M8" s="20" t="s">
        <v>62</v>
      </c>
      <c r="N8" s="19" t="s">
        <v>667</v>
      </c>
      <c r="O8" s="19">
        <v>170000</v>
      </c>
      <c r="P8" s="19" t="s">
        <v>97</v>
      </c>
      <c r="Q8" s="280" t="s">
        <v>668</v>
      </c>
      <c r="R8" s="22" t="s">
        <v>669</v>
      </c>
      <c r="T8" s="27" t="s">
        <v>515</v>
      </c>
      <c r="U8" s="31" t="s">
        <v>679</v>
      </c>
      <c r="V8" s="313">
        <v>6</v>
      </c>
      <c r="W8" s="34" t="s">
        <v>681</v>
      </c>
      <c r="X8" s="36">
        <v>90000</v>
      </c>
      <c r="Y8" s="107">
        <v>4</v>
      </c>
      <c r="Z8" s="32">
        <v>4</v>
      </c>
      <c r="AA8" s="108">
        <v>4</v>
      </c>
      <c r="AB8" s="108">
        <v>5</v>
      </c>
      <c r="AC8" s="109">
        <v>10</v>
      </c>
      <c r="AD8" s="34" t="s">
        <v>74</v>
      </c>
      <c r="AE8" s="34" t="s">
        <v>593</v>
      </c>
      <c r="AF8" s="34" t="s">
        <v>75</v>
      </c>
      <c r="AG8" s="289" t="s">
        <v>686</v>
      </c>
      <c r="AI8" s="31" t="s">
        <v>21</v>
      </c>
      <c r="AJ8" s="34">
        <v>7</v>
      </c>
      <c r="AK8" s="44" t="s">
        <v>403</v>
      </c>
      <c r="AL8" s="33">
        <v>8</v>
      </c>
      <c r="AM8" s="32">
        <v>2</v>
      </c>
      <c r="AN8" s="32" t="s">
        <v>60</v>
      </c>
      <c r="AO8" s="33" t="s">
        <v>61</v>
      </c>
      <c r="AP8" s="32" t="s">
        <v>62</v>
      </c>
      <c r="AQ8" s="34" t="s">
        <v>405</v>
      </c>
      <c r="AR8" s="34">
        <v>0</v>
      </c>
      <c r="AS8" s="34" t="s">
        <v>108</v>
      </c>
      <c r="AT8" s="281" t="s">
        <v>608</v>
      </c>
      <c r="AU8" s="35" t="s">
        <v>406</v>
      </c>
      <c r="AW8" s="390" t="s">
        <v>82</v>
      </c>
      <c r="AX8" s="389" t="s">
        <v>169</v>
      </c>
      <c r="AY8" s="23" t="s">
        <v>201</v>
      </c>
      <c r="BA8" s="23" t="s">
        <v>201</v>
      </c>
      <c r="BB8" s="23" t="s">
        <v>1090</v>
      </c>
      <c r="BC8" s="23" t="s">
        <v>354</v>
      </c>
      <c r="BD8" s="23" t="s">
        <v>336</v>
      </c>
      <c r="BE8" s="23" t="s">
        <v>872</v>
      </c>
      <c r="BF8" s="23" t="s">
        <v>357</v>
      </c>
      <c r="BG8" s="23" t="s">
        <v>201</v>
      </c>
      <c r="BH8" s="23" t="s">
        <v>201</v>
      </c>
      <c r="BI8" s="23" t="s">
        <v>201</v>
      </c>
      <c r="BJ8" s="23" t="s">
        <v>201</v>
      </c>
      <c r="BK8" s="23" t="s">
        <v>201</v>
      </c>
      <c r="BL8" s="23" t="s">
        <v>201</v>
      </c>
      <c r="BM8" s="23" t="s">
        <v>201</v>
      </c>
      <c r="BN8" s="23" t="s">
        <v>201</v>
      </c>
      <c r="BO8" s="23" t="s">
        <v>201</v>
      </c>
      <c r="BP8" s="23" t="s">
        <v>201</v>
      </c>
      <c r="BQ8" s="23" t="s">
        <v>201</v>
      </c>
      <c r="BR8" s="23" t="s">
        <v>201</v>
      </c>
      <c r="BS8" s="23" t="s">
        <v>201</v>
      </c>
      <c r="BT8" s="23" t="s">
        <v>201</v>
      </c>
      <c r="BU8" s="23" t="s">
        <v>201</v>
      </c>
      <c r="BV8" s="23" t="s">
        <v>201</v>
      </c>
      <c r="BW8" s="23" t="s">
        <v>201</v>
      </c>
      <c r="BX8" s="23" t="s">
        <v>201</v>
      </c>
      <c r="BY8" s="23" t="s">
        <v>201</v>
      </c>
      <c r="BZ8" s="23" t="s">
        <v>1090</v>
      </c>
      <c r="CA8" s="23" t="s">
        <v>1090</v>
      </c>
      <c r="CB8" s="23" t="s">
        <v>1090</v>
      </c>
      <c r="CC8" s="23" t="s">
        <v>1090</v>
      </c>
      <c r="CD8" s="23" t="s">
        <v>1090</v>
      </c>
      <c r="CE8" s="23" t="s">
        <v>1090</v>
      </c>
      <c r="CF8" s="23" t="s">
        <v>1090</v>
      </c>
      <c r="CG8" s="23" t="s">
        <v>1090</v>
      </c>
      <c r="CH8" s="23" t="s">
        <v>1090</v>
      </c>
      <c r="CI8" s="23" t="s">
        <v>1090</v>
      </c>
      <c r="CJ8" s="23" t="s">
        <v>354</v>
      </c>
      <c r="CK8" s="23" t="s">
        <v>354</v>
      </c>
      <c r="CL8" s="23" t="s">
        <v>354</v>
      </c>
      <c r="CM8" s="23" t="s">
        <v>336</v>
      </c>
      <c r="CN8" s="23" t="s">
        <v>872</v>
      </c>
      <c r="CP8" s="37" t="s">
        <v>118</v>
      </c>
      <c r="CQ8"/>
      <c r="CR8" t="s">
        <v>515</v>
      </c>
      <c r="CS8" s="25" t="s">
        <v>92</v>
      </c>
      <c r="CT8" s="26" t="s">
        <v>58</v>
      </c>
      <c r="CU8" s="26" t="s">
        <v>58</v>
      </c>
      <c r="CV8" s="26" t="s">
        <v>58</v>
      </c>
      <c r="CW8" s="234" t="s">
        <v>479</v>
      </c>
      <c r="CX8" s="25" t="s">
        <v>473</v>
      </c>
      <c r="CY8" s="25" t="s">
        <v>495</v>
      </c>
      <c r="CZ8" s="25" t="s">
        <v>464</v>
      </c>
      <c r="DA8"/>
      <c r="DB8"/>
      <c r="DC8"/>
      <c r="DD8"/>
      <c r="DE8"/>
      <c r="DF8"/>
      <c r="DG8"/>
      <c r="DH8"/>
      <c r="DI8"/>
      <c r="DJ8"/>
      <c r="DK8"/>
      <c r="DL8"/>
    </row>
    <row r="9" spans="1:116" x14ac:dyDescent="0.3">
      <c r="A9" s="259" t="s">
        <v>3</v>
      </c>
      <c r="B9" s="268" t="s">
        <v>58</v>
      </c>
      <c r="C9" s="261" t="s">
        <v>86</v>
      </c>
      <c r="D9" s="261" t="s">
        <v>52</v>
      </c>
      <c r="E9" s="261">
        <v>1</v>
      </c>
      <c r="F9" s="262">
        <v>50000</v>
      </c>
      <c r="H9" s="283" t="s">
        <v>565</v>
      </c>
      <c r="I9" s="284">
        <v>5</v>
      </c>
      <c r="J9" s="284">
        <v>3</v>
      </c>
      <c r="K9" s="284" t="s">
        <v>60</v>
      </c>
      <c r="L9" s="298" t="s">
        <v>61</v>
      </c>
      <c r="M9" s="284" t="s">
        <v>69</v>
      </c>
      <c r="N9" s="285" t="s">
        <v>566</v>
      </c>
      <c r="O9" s="285">
        <v>180000</v>
      </c>
      <c r="P9" s="285" t="s">
        <v>97</v>
      </c>
      <c r="Q9" s="286" t="s">
        <v>567</v>
      </c>
      <c r="R9" s="287" t="s">
        <v>568</v>
      </c>
      <c r="T9" s="27" t="s">
        <v>3</v>
      </c>
      <c r="U9" s="31" t="s">
        <v>679</v>
      </c>
      <c r="V9" s="313">
        <v>1</v>
      </c>
      <c r="W9" s="34" t="s">
        <v>823</v>
      </c>
      <c r="X9" s="36">
        <v>115000</v>
      </c>
      <c r="Y9" s="107">
        <v>4</v>
      </c>
      <c r="Z9" s="32">
        <v>5</v>
      </c>
      <c r="AA9" s="108">
        <v>5</v>
      </c>
      <c r="AB9" s="108">
        <v>5</v>
      </c>
      <c r="AC9" s="109">
        <v>10</v>
      </c>
      <c r="AD9" s="34" t="s">
        <v>683</v>
      </c>
      <c r="AE9" s="34" t="s">
        <v>581</v>
      </c>
      <c r="AF9" s="34" t="s">
        <v>82</v>
      </c>
      <c r="AG9" s="35" t="s">
        <v>83</v>
      </c>
      <c r="AI9" s="31" t="s">
        <v>21</v>
      </c>
      <c r="AJ9" s="34">
        <v>8</v>
      </c>
      <c r="AK9" s="34" t="s">
        <v>79</v>
      </c>
      <c r="AL9" s="32">
        <v>5</v>
      </c>
      <c r="AM9" s="32">
        <v>5</v>
      </c>
      <c r="AN9" s="32" t="s">
        <v>61</v>
      </c>
      <c r="AO9" s="33" t="s">
        <v>61</v>
      </c>
      <c r="AP9" s="32" t="s">
        <v>73</v>
      </c>
      <c r="AQ9" s="34" t="s">
        <v>615</v>
      </c>
      <c r="AR9" s="34">
        <v>250000</v>
      </c>
      <c r="AS9" s="34" t="s">
        <v>108</v>
      </c>
      <c r="AT9" s="281" t="s">
        <v>574</v>
      </c>
      <c r="AU9" s="35" t="s">
        <v>618</v>
      </c>
      <c r="AW9" s="390" t="s">
        <v>100</v>
      </c>
      <c r="AX9" s="389" t="s">
        <v>169</v>
      </c>
      <c r="AY9" s="23" t="s">
        <v>1087</v>
      </c>
      <c r="BA9" s="23" t="s">
        <v>1087</v>
      </c>
      <c r="BB9" s="23" t="s">
        <v>326</v>
      </c>
      <c r="BC9" s="23" t="s">
        <v>1097</v>
      </c>
      <c r="BD9" s="23" t="s">
        <v>337</v>
      </c>
      <c r="BE9" s="23" t="s">
        <v>346</v>
      </c>
      <c r="BF9" s="23" t="s">
        <v>358</v>
      </c>
      <c r="BG9" s="23" t="s">
        <v>1087</v>
      </c>
      <c r="BH9" s="23" t="s">
        <v>1087</v>
      </c>
      <c r="BI9" s="23" t="s">
        <v>1087</v>
      </c>
      <c r="BJ9" s="23" t="s">
        <v>1087</v>
      </c>
      <c r="BK9" s="23" t="s">
        <v>1087</v>
      </c>
      <c r="BL9" s="23" t="s">
        <v>1087</v>
      </c>
      <c r="BM9" s="23" t="s">
        <v>1087</v>
      </c>
      <c r="BN9" s="23" t="s">
        <v>1087</v>
      </c>
      <c r="BO9" s="23" t="s">
        <v>1087</v>
      </c>
      <c r="BP9" s="23" t="s">
        <v>1087</v>
      </c>
      <c r="BQ9" s="23" t="s">
        <v>1087</v>
      </c>
      <c r="BR9" s="23" t="s">
        <v>1087</v>
      </c>
      <c r="BS9" s="23" t="s">
        <v>1087</v>
      </c>
      <c r="BT9" s="23" t="s">
        <v>1087</v>
      </c>
      <c r="BU9" s="23" t="s">
        <v>1087</v>
      </c>
      <c r="BV9" s="23" t="s">
        <v>1087</v>
      </c>
      <c r="BW9" s="23" t="s">
        <v>1087</v>
      </c>
      <c r="BX9" s="23" t="s">
        <v>1087</v>
      </c>
      <c r="BY9" s="23" t="s">
        <v>1087</v>
      </c>
      <c r="BZ9" s="23" t="s">
        <v>326</v>
      </c>
      <c r="CA9" s="23" t="s">
        <v>326</v>
      </c>
      <c r="CB9" s="23" t="s">
        <v>326</v>
      </c>
      <c r="CC9" s="23" t="s">
        <v>326</v>
      </c>
      <c r="CD9" s="23" t="s">
        <v>326</v>
      </c>
      <c r="CE9" s="23" t="s">
        <v>326</v>
      </c>
      <c r="CF9" s="23" t="s">
        <v>326</v>
      </c>
      <c r="CG9" s="23" t="s">
        <v>326</v>
      </c>
      <c r="CH9" s="23" t="s">
        <v>326</v>
      </c>
      <c r="CI9" s="23" t="s">
        <v>326</v>
      </c>
      <c r="CJ9" s="23" t="s">
        <v>1097</v>
      </c>
      <c r="CK9" s="23" t="s">
        <v>1097</v>
      </c>
      <c r="CL9" s="23" t="s">
        <v>1097</v>
      </c>
      <c r="CM9" s="23" t="s">
        <v>337</v>
      </c>
      <c r="CN9" s="23" t="s">
        <v>346</v>
      </c>
      <c r="CP9" s="37" t="s">
        <v>53</v>
      </c>
      <c r="CQ9"/>
      <c r="CR9" t="s">
        <v>3</v>
      </c>
      <c r="CS9" s="25" t="s">
        <v>101</v>
      </c>
      <c r="CT9" s="26" t="s">
        <v>58</v>
      </c>
      <c r="CU9" s="26" t="s">
        <v>58</v>
      </c>
      <c r="CV9" s="26" t="s">
        <v>58</v>
      </c>
      <c r="CW9" s="234" t="s">
        <v>479</v>
      </c>
      <c r="CX9" s="25" t="s">
        <v>475</v>
      </c>
      <c r="CY9" s="25" t="s">
        <v>497</v>
      </c>
      <c r="CZ9" s="25" t="s">
        <v>464</v>
      </c>
      <c r="DA9"/>
      <c r="DB9"/>
      <c r="DC9"/>
      <c r="DD9"/>
      <c r="DE9"/>
      <c r="DF9"/>
      <c r="DG9"/>
      <c r="DH9"/>
      <c r="DI9"/>
      <c r="DJ9"/>
      <c r="DK9"/>
      <c r="DL9"/>
    </row>
    <row r="10" spans="1:116" ht="15" thickBot="1" x14ac:dyDescent="0.35">
      <c r="A10" s="259" t="s">
        <v>10</v>
      </c>
      <c r="B10" s="268" t="s">
        <v>58</v>
      </c>
      <c r="C10" s="261" t="s">
        <v>108</v>
      </c>
      <c r="D10" s="261" t="s">
        <v>52</v>
      </c>
      <c r="E10" s="261">
        <v>1</v>
      </c>
      <c r="F10" s="262">
        <v>70000</v>
      </c>
      <c r="H10" s="18" t="s">
        <v>556</v>
      </c>
      <c r="I10" s="20">
        <v>5</v>
      </c>
      <c r="J10" s="20">
        <v>4</v>
      </c>
      <c r="K10" s="20" t="s">
        <v>60</v>
      </c>
      <c r="L10" s="298" t="s">
        <v>56</v>
      </c>
      <c r="M10" s="20" t="s">
        <v>69</v>
      </c>
      <c r="N10" s="19" t="s">
        <v>557</v>
      </c>
      <c r="O10" s="285">
        <v>190000</v>
      </c>
      <c r="P10" s="19" t="s">
        <v>97</v>
      </c>
      <c r="Q10" s="280" t="s">
        <v>558</v>
      </c>
      <c r="R10" s="287" t="s">
        <v>560</v>
      </c>
      <c r="T10" s="27" t="s">
        <v>10</v>
      </c>
      <c r="U10" s="39" t="s">
        <v>679</v>
      </c>
      <c r="V10" s="317">
        <v>16</v>
      </c>
      <c r="W10" s="40" t="s">
        <v>682</v>
      </c>
      <c r="X10" s="41">
        <v>45000</v>
      </c>
      <c r="Y10" s="110">
        <v>6</v>
      </c>
      <c r="Z10" s="46">
        <v>2</v>
      </c>
      <c r="AA10" s="111">
        <v>3</v>
      </c>
      <c r="AB10" s="111">
        <v>4</v>
      </c>
      <c r="AC10" s="112">
        <v>8</v>
      </c>
      <c r="AD10" s="305" t="s">
        <v>91</v>
      </c>
      <c r="AE10" s="40" t="s">
        <v>685</v>
      </c>
      <c r="AF10" s="42" t="s">
        <v>55</v>
      </c>
      <c r="AG10" s="43" t="s">
        <v>55</v>
      </c>
      <c r="AI10" s="31" t="s">
        <v>21</v>
      </c>
      <c r="AJ10" s="34">
        <v>9</v>
      </c>
      <c r="AK10" s="34" t="s">
        <v>77</v>
      </c>
      <c r="AL10" s="32">
        <v>5</v>
      </c>
      <c r="AM10" s="32">
        <v>2</v>
      </c>
      <c r="AN10" s="32" t="s">
        <v>60</v>
      </c>
      <c r="AO10" s="33" t="s">
        <v>72</v>
      </c>
      <c r="AP10" s="32" t="s">
        <v>93</v>
      </c>
      <c r="AQ10" s="34" t="s">
        <v>616</v>
      </c>
      <c r="AR10" s="34">
        <v>0</v>
      </c>
      <c r="AS10" s="34" t="s">
        <v>108</v>
      </c>
      <c r="AT10" s="281" t="s">
        <v>617</v>
      </c>
      <c r="AU10" s="35" t="s">
        <v>619</v>
      </c>
      <c r="AW10" s="390" t="s">
        <v>112</v>
      </c>
      <c r="AX10" s="389" t="s">
        <v>169</v>
      </c>
      <c r="AY10" s="23" t="s">
        <v>318</v>
      </c>
      <c r="BA10" s="23" t="s">
        <v>318</v>
      </c>
      <c r="BB10" s="23" t="s">
        <v>327</v>
      </c>
      <c r="BC10" s="23" t="s">
        <v>347</v>
      </c>
      <c r="BD10" s="23" t="s">
        <v>338</v>
      </c>
      <c r="BE10" s="23" t="s">
        <v>348</v>
      </c>
      <c r="BF10" s="23" t="s">
        <v>359</v>
      </c>
      <c r="BG10" s="23" t="s">
        <v>318</v>
      </c>
      <c r="BH10" s="23" t="s">
        <v>318</v>
      </c>
      <c r="BI10" s="23" t="s">
        <v>318</v>
      </c>
      <c r="BJ10" s="23" t="s">
        <v>318</v>
      </c>
      <c r="BK10" s="23" t="s">
        <v>318</v>
      </c>
      <c r="BL10" s="23" t="s">
        <v>318</v>
      </c>
      <c r="BM10" s="23" t="s">
        <v>318</v>
      </c>
      <c r="BN10" s="23" t="s">
        <v>318</v>
      </c>
      <c r="BO10" s="23" t="s">
        <v>318</v>
      </c>
      <c r="BP10" s="23" t="s">
        <v>318</v>
      </c>
      <c r="BQ10" s="23" t="s">
        <v>318</v>
      </c>
      <c r="BR10" s="23" t="s">
        <v>318</v>
      </c>
      <c r="BS10" s="23" t="s">
        <v>318</v>
      </c>
      <c r="BT10" s="23" t="s">
        <v>318</v>
      </c>
      <c r="BU10" s="23" t="s">
        <v>318</v>
      </c>
      <c r="BV10" s="23" t="s">
        <v>318</v>
      </c>
      <c r="BW10" s="23" t="s">
        <v>318</v>
      </c>
      <c r="BX10" s="23" t="s">
        <v>318</v>
      </c>
      <c r="BY10" s="23" t="s">
        <v>318</v>
      </c>
      <c r="BZ10" s="23" t="s">
        <v>327</v>
      </c>
      <c r="CA10" s="23" t="s">
        <v>327</v>
      </c>
      <c r="CB10" s="23" t="s">
        <v>327</v>
      </c>
      <c r="CC10" s="23" t="s">
        <v>327</v>
      </c>
      <c r="CD10" s="23" t="s">
        <v>327</v>
      </c>
      <c r="CE10" s="23" t="s">
        <v>327</v>
      </c>
      <c r="CF10" s="23" t="s">
        <v>327</v>
      </c>
      <c r="CG10" s="23" t="s">
        <v>327</v>
      </c>
      <c r="CH10" s="23" t="s">
        <v>327</v>
      </c>
      <c r="CI10" s="23" t="s">
        <v>327</v>
      </c>
      <c r="CJ10" s="23" t="s">
        <v>347</v>
      </c>
      <c r="CK10" s="23" t="s">
        <v>347</v>
      </c>
      <c r="CL10" s="23" t="s">
        <v>347</v>
      </c>
      <c r="CM10" s="23" t="s">
        <v>338</v>
      </c>
      <c r="CN10" s="23" t="s">
        <v>348</v>
      </c>
      <c r="CP10" s="37" t="s">
        <v>288</v>
      </c>
      <c r="CQ10"/>
      <c r="CR10" t="s">
        <v>10</v>
      </c>
      <c r="CS10" s="25" t="s">
        <v>129</v>
      </c>
      <c r="CT10" s="25" t="s">
        <v>455</v>
      </c>
      <c r="CU10" s="25" t="s">
        <v>454</v>
      </c>
      <c r="CV10" s="25" t="s">
        <v>456</v>
      </c>
      <c r="CW10" s="234" t="s">
        <v>479</v>
      </c>
      <c r="CX10" s="25" t="s">
        <v>470</v>
      </c>
      <c r="CY10" s="25" t="s">
        <v>492</v>
      </c>
      <c r="CZ10" s="25" t="s">
        <v>463</v>
      </c>
      <c r="DA10"/>
      <c r="DB10"/>
      <c r="DC10"/>
      <c r="DD10"/>
      <c r="DE10"/>
      <c r="DF10"/>
      <c r="DG10"/>
      <c r="DH10"/>
      <c r="DI10"/>
      <c r="DJ10"/>
      <c r="DK10"/>
      <c r="DL10"/>
    </row>
    <row r="11" spans="1:116" x14ac:dyDescent="0.3">
      <c r="A11" s="259" t="s">
        <v>5</v>
      </c>
      <c r="B11" s="268" t="s">
        <v>58</v>
      </c>
      <c r="C11" s="261" t="s">
        <v>86</v>
      </c>
      <c r="D11" s="261" t="s">
        <v>52</v>
      </c>
      <c r="E11" s="261">
        <v>2</v>
      </c>
      <c r="F11" s="262">
        <v>50000</v>
      </c>
      <c r="H11" s="18" t="s">
        <v>365</v>
      </c>
      <c r="I11" s="20">
        <v>6</v>
      </c>
      <c r="J11" s="20">
        <v>4</v>
      </c>
      <c r="K11" s="20" t="s">
        <v>60</v>
      </c>
      <c r="L11" s="21" t="s">
        <v>60</v>
      </c>
      <c r="M11" s="20" t="s">
        <v>69</v>
      </c>
      <c r="N11" s="19" t="s">
        <v>105</v>
      </c>
      <c r="O11" s="19">
        <v>210000</v>
      </c>
      <c r="P11" s="19" t="s">
        <v>97</v>
      </c>
      <c r="Q11" s="280" t="s">
        <v>555</v>
      </c>
      <c r="R11" s="22" t="s">
        <v>106</v>
      </c>
      <c r="T11" s="27" t="s">
        <v>5</v>
      </c>
      <c r="U11" s="320" t="s">
        <v>511</v>
      </c>
      <c r="V11" s="321">
        <v>16</v>
      </c>
      <c r="W11" s="309" t="s">
        <v>695</v>
      </c>
      <c r="X11" s="404">
        <v>50000</v>
      </c>
      <c r="Y11" s="322">
        <v>6</v>
      </c>
      <c r="Z11" s="297">
        <v>3</v>
      </c>
      <c r="AA11" s="323">
        <v>3</v>
      </c>
      <c r="AB11" s="323">
        <v>4</v>
      </c>
      <c r="AC11" s="324">
        <v>8</v>
      </c>
      <c r="AD11" s="397" t="s">
        <v>320</v>
      </c>
      <c r="AE11" s="309" t="s">
        <v>668</v>
      </c>
      <c r="AF11" s="309" t="s">
        <v>169</v>
      </c>
      <c r="AG11" s="325" t="s">
        <v>113</v>
      </c>
      <c r="AI11" s="31" t="s">
        <v>21</v>
      </c>
      <c r="AJ11" s="34">
        <v>10</v>
      </c>
      <c r="AK11" s="34" t="s">
        <v>364</v>
      </c>
      <c r="AL11" s="32">
        <v>6</v>
      </c>
      <c r="AM11" s="32">
        <v>6</v>
      </c>
      <c r="AN11" s="32" t="s">
        <v>72</v>
      </c>
      <c r="AO11" s="33" t="s">
        <v>56</v>
      </c>
      <c r="AP11" s="32" t="s">
        <v>73</v>
      </c>
      <c r="AQ11" s="34" t="s">
        <v>613</v>
      </c>
      <c r="AR11" s="34">
        <v>260000</v>
      </c>
      <c r="AS11" s="34" t="s">
        <v>108</v>
      </c>
      <c r="AT11" s="281" t="s">
        <v>614</v>
      </c>
      <c r="AU11" s="35" t="s">
        <v>369</v>
      </c>
      <c r="AW11" s="390" t="s">
        <v>120</v>
      </c>
      <c r="AX11" s="389" t="s">
        <v>169</v>
      </c>
      <c r="AY11" s="23" t="s">
        <v>319</v>
      </c>
      <c r="BA11" s="23" t="s">
        <v>319</v>
      </c>
      <c r="BB11" s="23" t="s">
        <v>328</v>
      </c>
      <c r="BC11" s="23" t="s">
        <v>1096</v>
      </c>
      <c r="BD11" s="23" t="s">
        <v>339</v>
      </c>
      <c r="BE11" s="23" t="s">
        <v>349</v>
      </c>
      <c r="BF11" s="23" t="s">
        <v>360</v>
      </c>
      <c r="BG11" s="23" t="s">
        <v>319</v>
      </c>
      <c r="BH11" s="23" t="s">
        <v>319</v>
      </c>
      <c r="BI11" s="23" t="s">
        <v>319</v>
      </c>
      <c r="BJ11" s="23" t="s">
        <v>319</v>
      </c>
      <c r="BK11" s="23" t="s">
        <v>319</v>
      </c>
      <c r="BL11" s="23" t="s">
        <v>319</v>
      </c>
      <c r="BM11" s="23" t="s">
        <v>319</v>
      </c>
      <c r="BN11" s="23" t="s">
        <v>319</v>
      </c>
      <c r="BO11" s="23" t="s">
        <v>319</v>
      </c>
      <c r="BP11" s="23" t="s">
        <v>319</v>
      </c>
      <c r="BQ11" s="23" t="s">
        <v>319</v>
      </c>
      <c r="BR11" s="23" t="s">
        <v>319</v>
      </c>
      <c r="BS11" s="23" t="s">
        <v>319</v>
      </c>
      <c r="BT11" s="23" t="s">
        <v>319</v>
      </c>
      <c r="BU11" s="23" t="s">
        <v>319</v>
      </c>
      <c r="BV11" s="23" t="s">
        <v>319</v>
      </c>
      <c r="BW11" s="23" t="s">
        <v>319</v>
      </c>
      <c r="BX11" s="23" t="s">
        <v>319</v>
      </c>
      <c r="BY11" s="23" t="s">
        <v>319</v>
      </c>
      <c r="BZ11" s="23" t="s">
        <v>328</v>
      </c>
      <c r="CA11" s="23" t="s">
        <v>328</v>
      </c>
      <c r="CB11" s="23" t="s">
        <v>328</v>
      </c>
      <c r="CC11" s="23" t="s">
        <v>328</v>
      </c>
      <c r="CD11" s="23" t="s">
        <v>328</v>
      </c>
      <c r="CE11" s="23" t="s">
        <v>328</v>
      </c>
      <c r="CF11" s="23" t="s">
        <v>328</v>
      </c>
      <c r="CG11" s="23" t="s">
        <v>328</v>
      </c>
      <c r="CH11" s="23" t="s">
        <v>328</v>
      </c>
      <c r="CI11" s="23" t="s">
        <v>328</v>
      </c>
      <c r="CJ11" s="23" t="s">
        <v>1096</v>
      </c>
      <c r="CK11" s="23" t="s">
        <v>1096</v>
      </c>
      <c r="CL11" s="23" t="s">
        <v>1096</v>
      </c>
      <c r="CM11" s="23" t="s">
        <v>339</v>
      </c>
      <c r="CN11" s="23" t="s">
        <v>349</v>
      </c>
      <c r="CP11" s="37" t="s">
        <v>289</v>
      </c>
      <c r="CQ11"/>
      <c r="CR11" t="s">
        <v>5</v>
      </c>
      <c r="CS11" s="25" t="s">
        <v>107</v>
      </c>
      <c r="CT11" s="26" t="s">
        <v>58</v>
      </c>
      <c r="CU11" s="26" t="s">
        <v>58</v>
      </c>
      <c r="CV11" s="26" t="s">
        <v>58</v>
      </c>
      <c r="CW11" s="234" t="s">
        <v>479</v>
      </c>
      <c r="CX11" s="25" t="s">
        <v>475</v>
      </c>
      <c r="CY11" s="25" t="s">
        <v>497</v>
      </c>
      <c r="CZ11" s="25" t="s">
        <v>464</v>
      </c>
      <c r="DA11"/>
      <c r="DB11"/>
      <c r="DC11"/>
      <c r="DD11"/>
      <c r="DE11"/>
      <c r="DF11"/>
      <c r="DG11"/>
      <c r="DH11"/>
      <c r="DI11"/>
      <c r="DJ11"/>
      <c r="DK11"/>
      <c r="DL11"/>
    </row>
    <row r="12" spans="1:116" x14ac:dyDescent="0.3">
      <c r="A12" s="259" t="s">
        <v>526</v>
      </c>
      <c r="B12" s="268" t="s">
        <v>58</v>
      </c>
      <c r="C12" s="264" t="s">
        <v>149</v>
      </c>
      <c r="D12" s="261" t="s">
        <v>52</v>
      </c>
      <c r="E12" s="264">
        <v>4</v>
      </c>
      <c r="F12" s="262">
        <v>50000</v>
      </c>
      <c r="H12" s="18" t="s">
        <v>289</v>
      </c>
      <c r="I12" s="20">
        <v>6</v>
      </c>
      <c r="J12" s="20">
        <v>4</v>
      </c>
      <c r="K12" s="20" t="s">
        <v>60</v>
      </c>
      <c r="L12" s="20" t="s">
        <v>61</v>
      </c>
      <c r="M12" s="20" t="s">
        <v>69</v>
      </c>
      <c r="N12" s="19" t="s">
        <v>287</v>
      </c>
      <c r="O12" s="19">
        <v>215000</v>
      </c>
      <c r="P12" s="19" t="s">
        <v>97</v>
      </c>
      <c r="Q12" s="280" t="s">
        <v>555</v>
      </c>
      <c r="R12" s="22" t="s">
        <v>290</v>
      </c>
      <c r="T12" s="27" t="s">
        <v>526</v>
      </c>
      <c r="U12" s="292" t="s">
        <v>511</v>
      </c>
      <c r="V12" s="326">
        <v>2</v>
      </c>
      <c r="W12" s="288" t="s">
        <v>696</v>
      </c>
      <c r="X12" s="405">
        <v>85000</v>
      </c>
      <c r="Y12" s="328">
        <v>7</v>
      </c>
      <c r="Z12" s="290">
        <v>3</v>
      </c>
      <c r="AA12" s="308">
        <v>3</v>
      </c>
      <c r="AB12" s="308">
        <v>4</v>
      </c>
      <c r="AC12" s="329">
        <v>9</v>
      </c>
      <c r="AD12" s="398" t="s">
        <v>700</v>
      </c>
      <c r="AE12" s="282" t="s">
        <v>718</v>
      </c>
      <c r="AF12" s="288" t="s">
        <v>100</v>
      </c>
      <c r="AG12" s="289" t="s">
        <v>82</v>
      </c>
      <c r="AI12" s="31" t="s">
        <v>21</v>
      </c>
      <c r="AJ12" s="34">
        <v>11</v>
      </c>
      <c r="AK12" s="34" t="s">
        <v>576</v>
      </c>
      <c r="AL12" s="32">
        <v>6</v>
      </c>
      <c r="AM12" s="32">
        <v>6</v>
      </c>
      <c r="AN12" s="32" t="s">
        <v>60</v>
      </c>
      <c r="AO12" s="33" t="s">
        <v>61</v>
      </c>
      <c r="AP12" s="32" t="s">
        <v>88</v>
      </c>
      <c r="AQ12" s="34" t="s">
        <v>573</v>
      </c>
      <c r="AR12" s="34">
        <v>340000</v>
      </c>
      <c r="AS12" s="34" t="s">
        <v>108</v>
      </c>
      <c r="AT12" s="281" t="s">
        <v>574</v>
      </c>
      <c r="AU12" s="35" t="s">
        <v>575</v>
      </c>
      <c r="AW12" s="390" t="s">
        <v>96</v>
      </c>
      <c r="AX12" s="389" t="s">
        <v>169</v>
      </c>
      <c r="AY12" s="23" t="s">
        <v>1088</v>
      </c>
      <c r="BA12" s="23" t="s">
        <v>1088</v>
      </c>
      <c r="BB12" s="23" t="s">
        <v>329</v>
      </c>
      <c r="BC12" s="23" t="s">
        <v>1093</v>
      </c>
      <c r="BD12" s="23" t="s">
        <v>340</v>
      </c>
      <c r="BE12" s="23" t="s">
        <v>150</v>
      </c>
      <c r="BF12" s="23" t="s">
        <v>361</v>
      </c>
      <c r="BG12" s="23" t="s">
        <v>1088</v>
      </c>
      <c r="BH12" s="23" t="s">
        <v>1088</v>
      </c>
      <c r="BI12" s="23" t="s">
        <v>1088</v>
      </c>
      <c r="BJ12" s="23" t="s">
        <v>1088</v>
      </c>
      <c r="BK12" s="23" t="s">
        <v>1088</v>
      </c>
      <c r="BL12" s="23" t="s">
        <v>1088</v>
      </c>
      <c r="BM12" s="23" t="s">
        <v>1088</v>
      </c>
      <c r="BN12" s="23" t="s">
        <v>1088</v>
      </c>
      <c r="BO12" s="23" t="s">
        <v>1088</v>
      </c>
      <c r="BP12" s="23" t="s">
        <v>1088</v>
      </c>
      <c r="BQ12" s="23" t="s">
        <v>1088</v>
      </c>
      <c r="BR12" s="23" t="s">
        <v>1088</v>
      </c>
      <c r="BS12" s="23" t="s">
        <v>1088</v>
      </c>
      <c r="BT12" s="23" t="s">
        <v>1088</v>
      </c>
      <c r="BU12" s="23" t="s">
        <v>1088</v>
      </c>
      <c r="BV12" s="23" t="s">
        <v>1088</v>
      </c>
      <c r="BW12" s="23" t="s">
        <v>1088</v>
      </c>
      <c r="BX12" s="23" t="s">
        <v>1088</v>
      </c>
      <c r="BY12" s="23" t="s">
        <v>1088</v>
      </c>
      <c r="BZ12" s="23" t="s">
        <v>329</v>
      </c>
      <c r="CA12" s="23" t="s">
        <v>329</v>
      </c>
      <c r="CB12" s="23" t="s">
        <v>329</v>
      </c>
      <c r="CC12" s="23" t="s">
        <v>329</v>
      </c>
      <c r="CD12" s="23" t="s">
        <v>329</v>
      </c>
      <c r="CE12" s="23" t="s">
        <v>329</v>
      </c>
      <c r="CF12" s="23" t="s">
        <v>329</v>
      </c>
      <c r="CG12" s="23" t="s">
        <v>329</v>
      </c>
      <c r="CH12" s="23" t="s">
        <v>329</v>
      </c>
      <c r="CI12" s="23" t="s">
        <v>329</v>
      </c>
      <c r="CJ12" s="23" t="s">
        <v>1093</v>
      </c>
      <c r="CK12" s="23" t="s">
        <v>1093</v>
      </c>
      <c r="CL12" s="23" t="s">
        <v>1093</v>
      </c>
      <c r="CM12" s="23" t="s">
        <v>340</v>
      </c>
      <c r="CN12" s="23" t="s">
        <v>150</v>
      </c>
      <c r="CP12" s="37" t="s">
        <v>286</v>
      </c>
      <c r="CQ12"/>
      <c r="CR12" t="s">
        <v>526</v>
      </c>
      <c r="CS12" s="25" t="s">
        <v>418</v>
      </c>
      <c r="CT12" s="25" t="s">
        <v>439</v>
      </c>
      <c r="CU12" s="25" t="s">
        <v>440</v>
      </c>
      <c r="CV12" s="25" t="s">
        <v>441</v>
      </c>
      <c r="CW12" s="234" t="s">
        <v>482</v>
      </c>
      <c r="CX12" s="25" t="s">
        <v>476</v>
      </c>
      <c r="CY12" s="25" t="s">
        <v>493</v>
      </c>
      <c r="CZ12" s="25" t="s">
        <v>467</v>
      </c>
      <c r="DA12"/>
      <c r="DB12"/>
      <c r="DC12"/>
      <c r="DD12"/>
      <c r="DE12"/>
      <c r="DF12"/>
      <c r="DG12"/>
      <c r="DH12"/>
      <c r="DI12"/>
      <c r="DJ12"/>
      <c r="DK12"/>
      <c r="DL12"/>
    </row>
    <row r="13" spans="1:116" x14ac:dyDescent="0.3">
      <c r="A13" s="266" t="s">
        <v>527</v>
      </c>
      <c r="B13" s="265" t="s">
        <v>58</v>
      </c>
      <c r="C13" s="264" t="s">
        <v>525</v>
      </c>
      <c r="D13" s="264" t="s">
        <v>52</v>
      </c>
      <c r="E13" s="264">
        <v>4</v>
      </c>
      <c r="F13" s="267">
        <v>50000</v>
      </c>
      <c r="H13" s="18" t="s">
        <v>118</v>
      </c>
      <c r="I13" s="284">
        <v>5</v>
      </c>
      <c r="J13" s="20">
        <v>5</v>
      </c>
      <c r="K13" s="20" t="s">
        <v>61</v>
      </c>
      <c r="L13" s="20" t="s">
        <v>56</v>
      </c>
      <c r="M13" s="20" t="s">
        <v>73</v>
      </c>
      <c r="N13" s="19" t="s">
        <v>649</v>
      </c>
      <c r="O13" s="19">
        <v>220000</v>
      </c>
      <c r="P13" s="19" t="s">
        <v>97</v>
      </c>
      <c r="Q13" s="280" t="s">
        <v>571</v>
      </c>
      <c r="R13" s="22" t="s">
        <v>98</v>
      </c>
      <c r="T13" s="27" t="s">
        <v>527</v>
      </c>
      <c r="U13" s="292" t="s">
        <v>511</v>
      </c>
      <c r="V13" s="326">
        <v>2</v>
      </c>
      <c r="W13" s="288" t="s">
        <v>697</v>
      </c>
      <c r="X13" s="405">
        <v>80000</v>
      </c>
      <c r="Y13" s="328">
        <v>6</v>
      </c>
      <c r="Z13" s="290">
        <v>3</v>
      </c>
      <c r="AA13" s="308">
        <v>3</v>
      </c>
      <c r="AB13" s="308">
        <v>3</v>
      </c>
      <c r="AC13" s="329">
        <v>9</v>
      </c>
      <c r="AD13" s="399" t="s">
        <v>701</v>
      </c>
      <c r="AE13" s="288" t="s">
        <v>694</v>
      </c>
      <c r="AF13" s="288" t="s">
        <v>124</v>
      </c>
      <c r="AG13" s="289" t="s">
        <v>113</v>
      </c>
      <c r="AI13" s="31" t="s">
        <v>21</v>
      </c>
      <c r="AJ13" s="34">
        <v>12</v>
      </c>
      <c r="AK13" s="34" t="s">
        <v>58</v>
      </c>
      <c r="AL13" s="32" t="s">
        <v>58</v>
      </c>
      <c r="AM13" s="32" t="s">
        <v>58</v>
      </c>
      <c r="AN13" s="32" t="s">
        <v>58</v>
      </c>
      <c r="AO13" s="33" t="s">
        <v>58</v>
      </c>
      <c r="AP13" s="32" t="s">
        <v>58</v>
      </c>
      <c r="AQ13" s="34" t="s">
        <v>58</v>
      </c>
      <c r="AR13" s="34" t="s">
        <v>58</v>
      </c>
      <c r="AS13" s="34" t="s">
        <v>58</v>
      </c>
      <c r="AT13" s="281" t="s">
        <v>58</v>
      </c>
      <c r="AU13" s="35" t="s">
        <v>58</v>
      </c>
      <c r="AW13" s="390" t="s">
        <v>124</v>
      </c>
      <c r="AX13" s="389" t="s">
        <v>169</v>
      </c>
      <c r="AY13" s="23" t="s">
        <v>320</v>
      </c>
      <c r="BA13" s="23" t="s">
        <v>320</v>
      </c>
      <c r="BB13" s="23" t="s">
        <v>1089</v>
      </c>
      <c r="BC13" s="23" t="s">
        <v>1095</v>
      </c>
      <c r="BD13" s="23" t="s">
        <v>341</v>
      </c>
      <c r="BE13" s="23" t="s">
        <v>350</v>
      </c>
      <c r="BF13" s="23" t="s">
        <v>1100</v>
      </c>
      <c r="BG13" s="23" t="s">
        <v>320</v>
      </c>
      <c r="BH13" s="23" t="s">
        <v>320</v>
      </c>
      <c r="BI13" s="23" t="s">
        <v>320</v>
      </c>
      <c r="BJ13" s="23" t="s">
        <v>320</v>
      </c>
      <c r="BK13" s="23" t="s">
        <v>320</v>
      </c>
      <c r="BL13" s="23" t="s">
        <v>320</v>
      </c>
      <c r="BM13" s="23" t="s">
        <v>320</v>
      </c>
      <c r="BN13" s="23" t="s">
        <v>320</v>
      </c>
      <c r="BO13" s="23" t="s">
        <v>320</v>
      </c>
      <c r="BP13" s="23" t="s">
        <v>320</v>
      </c>
      <c r="BQ13" s="23" t="s">
        <v>320</v>
      </c>
      <c r="BR13" s="23" t="s">
        <v>320</v>
      </c>
      <c r="BS13" s="23" t="s">
        <v>320</v>
      </c>
      <c r="BT13" s="23" t="s">
        <v>320</v>
      </c>
      <c r="BU13" s="23" t="s">
        <v>320</v>
      </c>
      <c r="BV13" s="23" t="s">
        <v>320</v>
      </c>
      <c r="BW13" s="23" t="s">
        <v>320</v>
      </c>
      <c r="BX13" s="23" t="s">
        <v>320</v>
      </c>
      <c r="BY13" s="23" t="s">
        <v>320</v>
      </c>
      <c r="BZ13" s="23" t="s">
        <v>1089</v>
      </c>
      <c r="CA13" s="23" t="s">
        <v>1089</v>
      </c>
      <c r="CB13" s="23" t="s">
        <v>1089</v>
      </c>
      <c r="CC13" s="23" t="s">
        <v>1089</v>
      </c>
      <c r="CD13" s="23" t="s">
        <v>1089</v>
      </c>
      <c r="CE13" s="23" t="s">
        <v>1089</v>
      </c>
      <c r="CF13" s="23" t="s">
        <v>1089</v>
      </c>
      <c r="CG13" s="23" t="s">
        <v>1089</v>
      </c>
      <c r="CH13" s="23" t="s">
        <v>1089</v>
      </c>
      <c r="CI13" s="23" t="s">
        <v>1089</v>
      </c>
      <c r="CJ13" s="23" t="s">
        <v>1095</v>
      </c>
      <c r="CK13" s="23" t="s">
        <v>1095</v>
      </c>
      <c r="CL13" s="23" t="s">
        <v>1095</v>
      </c>
      <c r="CM13" s="23" t="s">
        <v>341</v>
      </c>
      <c r="CN13" s="23" t="s">
        <v>350</v>
      </c>
      <c r="CP13" s="37" t="s">
        <v>365</v>
      </c>
      <c r="CQ13"/>
      <c r="CR13" t="s">
        <v>527</v>
      </c>
      <c r="CS13" s="25" t="s">
        <v>418</v>
      </c>
      <c r="CT13" s="25" t="s">
        <v>439</v>
      </c>
      <c r="CU13" s="25" t="s">
        <v>440</v>
      </c>
      <c r="CV13" s="25" t="s">
        <v>441</v>
      </c>
      <c r="CW13" s="234" t="s">
        <v>482</v>
      </c>
      <c r="CX13" s="25" t="s">
        <v>476</v>
      </c>
      <c r="CY13" s="25" t="s">
        <v>493</v>
      </c>
      <c r="CZ13" s="25" t="s">
        <v>467</v>
      </c>
      <c r="DA13"/>
      <c r="DB13"/>
      <c r="DC13"/>
      <c r="DD13"/>
      <c r="DE13"/>
      <c r="DF13"/>
      <c r="DG13"/>
      <c r="DH13"/>
      <c r="DI13"/>
      <c r="DJ13"/>
      <c r="DK13"/>
      <c r="DL13"/>
    </row>
    <row r="14" spans="1:116" x14ac:dyDescent="0.3">
      <c r="A14" s="259" t="s">
        <v>528</v>
      </c>
      <c r="B14" s="260" t="s">
        <v>50</v>
      </c>
      <c r="C14" s="261" t="s">
        <v>51</v>
      </c>
      <c r="D14" s="261" t="s">
        <v>52</v>
      </c>
      <c r="E14" s="264">
        <v>4</v>
      </c>
      <c r="F14" s="262">
        <v>60000</v>
      </c>
      <c r="H14" s="31" t="s">
        <v>286</v>
      </c>
      <c r="I14" s="32">
        <v>5</v>
      </c>
      <c r="J14" s="32">
        <v>5</v>
      </c>
      <c r="K14" s="32" t="s">
        <v>61</v>
      </c>
      <c r="L14" s="291" t="s">
        <v>56</v>
      </c>
      <c r="M14" s="32" t="s">
        <v>69</v>
      </c>
      <c r="N14" s="34" t="s">
        <v>658</v>
      </c>
      <c r="O14" s="34">
        <v>240000</v>
      </c>
      <c r="P14" s="34" t="s">
        <v>97</v>
      </c>
      <c r="Q14" s="281" t="s">
        <v>659</v>
      </c>
      <c r="R14" s="35" t="s">
        <v>291</v>
      </c>
      <c r="T14" s="27" t="s">
        <v>528</v>
      </c>
      <c r="U14" s="292" t="s">
        <v>511</v>
      </c>
      <c r="V14" s="326">
        <v>2</v>
      </c>
      <c r="W14" s="288" t="s">
        <v>698</v>
      </c>
      <c r="X14" s="405">
        <v>95000</v>
      </c>
      <c r="Y14" s="328">
        <v>7</v>
      </c>
      <c r="Z14" s="290">
        <v>3</v>
      </c>
      <c r="AA14" s="308">
        <v>3</v>
      </c>
      <c r="AB14" s="308">
        <v>4</v>
      </c>
      <c r="AC14" s="329">
        <v>10</v>
      </c>
      <c r="AD14" s="399" t="s">
        <v>702</v>
      </c>
      <c r="AE14" s="288" t="s">
        <v>555</v>
      </c>
      <c r="AF14" s="288" t="s">
        <v>75</v>
      </c>
      <c r="AG14" s="289" t="s">
        <v>64</v>
      </c>
      <c r="AI14" s="31" t="s">
        <v>21</v>
      </c>
      <c r="AJ14" s="34">
        <v>13</v>
      </c>
      <c r="AK14" s="34" t="s">
        <v>58</v>
      </c>
      <c r="AL14" s="32" t="s">
        <v>58</v>
      </c>
      <c r="AM14" s="32" t="s">
        <v>58</v>
      </c>
      <c r="AN14" s="32" t="s">
        <v>58</v>
      </c>
      <c r="AO14" s="33" t="s">
        <v>58</v>
      </c>
      <c r="AP14" s="32" t="s">
        <v>58</v>
      </c>
      <c r="AQ14" s="34" t="s">
        <v>58</v>
      </c>
      <c r="AR14" s="34" t="s">
        <v>58</v>
      </c>
      <c r="AS14" s="34" t="s">
        <v>58</v>
      </c>
      <c r="AT14" s="281" t="s">
        <v>58</v>
      </c>
      <c r="AU14" s="35" t="s">
        <v>58</v>
      </c>
      <c r="AW14" s="390" t="s">
        <v>65</v>
      </c>
      <c r="AX14" s="23" t="s">
        <v>64</v>
      </c>
      <c r="AY14" s="23" t="s">
        <v>321</v>
      </c>
      <c r="BG14" s="23" t="s">
        <v>321</v>
      </c>
      <c r="BH14" s="23" t="s">
        <v>331</v>
      </c>
      <c r="BI14" s="23" t="s">
        <v>331</v>
      </c>
      <c r="BJ14" s="23" t="s">
        <v>331</v>
      </c>
      <c r="BK14" s="23" t="s">
        <v>1099</v>
      </c>
      <c r="BL14" s="23" t="s">
        <v>1099</v>
      </c>
      <c r="BM14" s="23" t="s">
        <v>351</v>
      </c>
      <c r="BN14" s="23" t="s">
        <v>321</v>
      </c>
      <c r="BO14" s="23" t="s">
        <v>321</v>
      </c>
      <c r="BP14" s="23" t="s">
        <v>321</v>
      </c>
      <c r="BQ14" s="23" t="s">
        <v>1092</v>
      </c>
      <c r="BR14" s="23" t="s">
        <v>1092</v>
      </c>
      <c r="BS14" s="23" t="s">
        <v>321</v>
      </c>
      <c r="BT14" s="23" t="s">
        <v>1092</v>
      </c>
      <c r="BU14" s="23" t="s">
        <v>321</v>
      </c>
      <c r="BV14" s="23" t="s">
        <v>1092</v>
      </c>
      <c r="BW14" s="23" t="s">
        <v>1092</v>
      </c>
      <c r="BX14" s="23" t="s">
        <v>321</v>
      </c>
      <c r="BY14" s="23" t="s">
        <v>321</v>
      </c>
      <c r="BZ14" s="23" t="s">
        <v>331</v>
      </c>
      <c r="CA14" s="23" t="s">
        <v>331</v>
      </c>
      <c r="CB14" s="23" t="s">
        <v>1092</v>
      </c>
      <c r="CC14" s="23" t="s">
        <v>1099</v>
      </c>
      <c r="CD14" s="23" t="s">
        <v>351</v>
      </c>
      <c r="CE14" s="23" t="s">
        <v>1099</v>
      </c>
      <c r="CF14" s="23" t="s">
        <v>1092</v>
      </c>
      <c r="CG14" s="23" t="s">
        <v>1092</v>
      </c>
      <c r="CH14" s="23" t="s">
        <v>1092</v>
      </c>
      <c r="CI14" s="23" t="s">
        <v>1092</v>
      </c>
      <c r="CJ14" s="23" t="s">
        <v>351</v>
      </c>
      <c r="CK14" s="23" t="s">
        <v>1099</v>
      </c>
      <c r="CL14" s="23" t="s">
        <v>1099</v>
      </c>
      <c r="CM14" s="23" t="s">
        <v>351</v>
      </c>
      <c r="CN14" s="23" t="s">
        <v>351</v>
      </c>
      <c r="CP14" s="37" t="s">
        <v>382</v>
      </c>
      <c r="CQ14"/>
      <c r="CR14" t="s">
        <v>528</v>
      </c>
      <c r="CS14" s="25" t="s">
        <v>115</v>
      </c>
      <c r="CT14" s="26" t="s">
        <v>58</v>
      </c>
      <c r="CU14" s="26" t="s">
        <v>58</v>
      </c>
      <c r="CV14" s="26" t="s">
        <v>58</v>
      </c>
      <c r="CW14" s="234" t="s">
        <v>483</v>
      </c>
      <c r="CX14" s="25" t="s">
        <v>477</v>
      </c>
      <c r="CY14" s="25" t="s">
        <v>498</v>
      </c>
      <c r="CZ14" s="25" t="s">
        <v>464</v>
      </c>
      <c r="DA14"/>
      <c r="DB14"/>
      <c r="DC14"/>
      <c r="DD14"/>
      <c r="DE14"/>
      <c r="DF14"/>
      <c r="DG14"/>
      <c r="DH14"/>
      <c r="DI14"/>
      <c r="DJ14"/>
      <c r="DK14"/>
      <c r="DL14"/>
    </row>
    <row r="15" spans="1:116" ht="15" thickBot="1" x14ac:dyDescent="0.35">
      <c r="A15" s="266" t="s">
        <v>529</v>
      </c>
      <c r="B15" s="263" t="s">
        <v>50</v>
      </c>
      <c r="C15" s="264" t="s">
        <v>131</v>
      </c>
      <c r="D15" s="264" t="s">
        <v>52</v>
      </c>
      <c r="E15" s="264">
        <v>4</v>
      </c>
      <c r="F15" s="267">
        <v>60000</v>
      </c>
      <c r="H15" s="31" t="s">
        <v>79</v>
      </c>
      <c r="I15" s="32">
        <v>5</v>
      </c>
      <c r="J15" s="32">
        <v>5</v>
      </c>
      <c r="K15" s="32" t="s">
        <v>61</v>
      </c>
      <c r="L15" s="291" t="s">
        <v>61</v>
      </c>
      <c r="M15" s="32" t="s">
        <v>73</v>
      </c>
      <c r="N15" s="34" t="s">
        <v>615</v>
      </c>
      <c r="O15" s="34">
        <v>250000</v>
      </c>
      <c r="P15" s="34" t="s">
        <v>97</v>
      </c>
      <c r="Q15" s="281" t="s">
        <v>574</v>
      </c>
      <c r="R15" s="35" t="s">
        <v>618</v>
      </c>
      <c r="T15" s="27" t="s">
        <v>529</v>
      </c>
      <c r="U15" s="330" t="s">
        <v>511</v>
      </c>
      <c r="V15" s="331">
        <v>16</v>
      </c>
      <c r="W15" s="305" t="s">
        <v>699</v>
      </c>
      <c r="X15" s="406">
        <v>50000</v>
      </c>
      <c r="Y15" s="401">
        <v>6</v>
      </c>
      <c r="Z15" s="402">
        <v>3</v>
      </c>
      <c r="AA15" s="348">
        <v>3</v>
      </c>
      <c r="AB15" s="348">
        <v>4</v>
      </c>
      <c r="AC15" s="403">
        <v>8</v>
      </c>
      <c r="AD15" s="400" t="s">
        <v>703</v>
      </c>
      <c r="AE15" s="305" t="s">
        <v>668</v>
      </c>
      <c r="AF15" s="334" t="s">
        <v>55</v>
      </c>
      <c r="AG15" s="335" t="s">
        <v>55</v>
      </c>
      <c r="AI15" s="31" t="s">
        <v>21</v>
      </c>
      <c r="AJ15" s="34">
        <v>14</v>
      </c>
      <c r="AK15" s="34" t="s">
        <v>58</v>
      </c>
      <c r="AL15" s="32" t="s">
        <v>58</v>
      </c>
      <c r="AM15" s="32" t="s">
        <v>58</v>
      </c>
      <c r="AN15" s="32" t="s">
        <v>58</v>
      </c>
      <c r="AO15" s="33" t="s">
        <v>58</v>
      </c>
      <c r="AP15" s="32" t="s">
        <v>58</v>
      </c>
      <c r="AQ15" s="34" t="s">
        <v>58</v>
      </c>
      <c r="AR15" s="34" t="s">
        <v>58</v>
      </c>
      <c r="AS15" s="34" t="s">
        <v>58</v>
      </c>
      <c r="AT15" s="281" t="s">
        <v>58</v>
      </c>
      <c r="AU15" s="35" t="s">
        <v>58</v>
      </c>
      <c r="AW15" s="390" t="s">
        <v>75</v>
      </c>
      <c r="AX15" s="23" t="s">
        <v>64</v>
      </c>
      <c r="AY15" s="23" t="s">
        <v>186</v>
      </c>
      <c r="BG15" s="23" t="s">
        <v>186</v>
      </c>
      <c r="BH15" s="23" t="s">
        <v>332</v>
      </c>
      <c r="BI15" s="23" t="s">
        <v>332</v>
      </c>
      <c r="BJ15" s="23" t="s">
        <v>332</v>
      </c>
      <c r="BK15" s="23" t="s">
        <v>141</v>
      </c>
      <c r="BL15" s="23" t="s">
        <v>141</v>
      </c>
      <c r="BM15" s="23" t="s">
        <v>352</v>
      </c>
      <c r="BN15" s="23" t="s">
        <v>186</v>
      </c>
      <c r="BO15" s="23" t="s">
        <v>186</v>
      </c>
      <c r="BP15" s="23" t="s">
        <v>186</v>
      </c>
      <c r="BQ15" s="23" t="s">
        <v>1091</v>
      </c>
      <c r="BR15" s="23" t="s">
        <v>1091</v>
      </c>
      <c r="BS15" s="23" t="s">
        <v>186</v>
      </c>
      <c r="BT15" s="23" t="s">
        <v>1091</v>
      </c>
      <c r="BU15" s="23" t="s">
        <v>186</v>
      </c>
      <c r="BV15" s="23" t="s">
        <v>1091</v>
      </c>
      <c r="BW15" s="23" t="s">
        <v>1091</v>
      </c>
      <c r="BX15" s="23" t="s">
        <v>186</v>
      </c>
      <c r="BY15" s="23" t="s">
        <v>186</v>
      </c>
      <c r="BZ15" s="23" t="s">
        <v>332</v>
      </c>
      <c r="CA15" s="23" t="s">
        <v>332</v>
      </c>
      <c r="CB15" s="23" t="s">
        <v>1091</v>
      </c>
      <c r="CC15" s="23" t="s">
        <v>141</v>
      </c>
      <c r="CD15" s="23" t="s">
        <v>352</v>
      </c>
      <c r="CE15" s="23" t="s">
        <v>141</v>
      </c>
      <c r="CF15" s="23" t="s">
        <v>1091</v>
      </c>
      <c r="CG15" s="23" t="s">
        <v>1091</v>
      </c>
      <c r="CH15" s="23" t="s">
        <v>1091</v>
      </c>
      <c r="CI15" s="23" t="s">
        <v>1091</v>
      </c>
      <c r="CJ15" s="23" t="s">
        <v>352</v>
      </c>
      <c r="CK15" s="23" t="s">
        <v>141</v>
      </c>
      <c r="CL15" s="23" t="s">
        <v>141</v>
      </c>
      <c r="CM15" s="23" t="s">
        <v>352</v>
      </c>
      <c r="CN15" s="23" t="s">
        <v>352</v>
      </c>
      <c r="CP15" s="37" t="s">
        <v>379</v>
      </c>
      <c r="CQ15"/>
      <c r="CR15" t="s">
        <v>529</v>
      </c>
      <c r="CS15" s="25" t="s">
        <v>115</v>
      </c>
      <c r="CT15" s="26" t="s">
        <v>58</v>
      </c>
      <c r="CU15" s="26" t="s">
        <v>58</v>
      </c>
      <c r="CV15" s="26" t="s">
        <v>58</v>
      </c>
      <c r="CW15" s="234" t="s">
        <v>483</v>
      </c>
      <c r="CX15" s="25" t="s">
        <v>477</v>
      </c>
      <c r="CY15" s="25" t="s">
        <v>498</v>
      </c>
      <c r="CZ15" s="25" t="s">
        <v>464</v>
      </c>
      <c r="DA15"/>
      <c r="DB15"/>
      <c r="DC15"/>
      <c r="DD15"/>
      <c r="DE15"/>
      <c r="DF15"/>
      <c r="DG15"/>
      <c r="DH15"/>
      <c r="DI15"/>
      <c r="DJ15"/>
      <c r="DK15"/>
      <c r="DL15"/>
    </row>
    <row r="16" spans="1:116" x14ac:dyDescent="0.3">
      <c r="A16" s="259" t="s">
        <v>25</v>
      </c>
      <c r="B16" s="265" t="s">
        <v>522</v>
      </c>
      <c r="C16" s="261" t="s">
        <v>116</v>
      </c>
      <c r="D16" s="261" t="s">
        <v>117</v>
      </c>
      <c r="E16" s="261">
        <v>2</v>
      </c>
      <c r="F16" s="267">
        <v>60000</v>
      </c>
      <c r="H16" s="31" t="s">
        <v>77</v>
      </c>
      <c r="I16" s="32">
        <v>5</v>
      </c>
      <c r="J16" s="32">
        <v>2</v>
      </c>
      <c r="K16" s="32" t="s">
        <v>60</v>
      </c>
      <c r="L16" s="291" t="s">
        <v>72</v>
      </c>
      <c r="M16" s="32" t="s">
        <v>93</v>
      </c>
      <c r="N16" s="34" t="s">
        <v>616</v>
      </c>
      <c r="O16" s="34">
        <v>0</v>
      </c>
      <c r="P16" s="34" t="s">
        <v>97</v>
      </c>
      <c r="Q16" s="281" t="s">
        <v>617</v>
      </c>
      <c r="R16" s="35" t="s">
        <v>619</v>
      </c>
      <c r="T16" s="27" t="s">
        <v>25</v>
      </c>
      <c r="U16" s="13" t="s">
        <v>706</v>
      </c>
      <c r="V16" s="316">
        <v>16</v>
      </c>
      <c r="W16" s="15" t="s">
        <v>707</v>
      </c>
      <c r="X16" s="319">
        <v>55000</v>
      </c>
      <c r="Y16" s="209">
        <v>6</v>
      </c>
      <c r="Z16" s="20">
        <v>3</v>
      </c>
      <c r="AA16" s="210">
        <v>3</v>
      </c>
      <c r="AB16" s="210">
        <v>4</v>
      </c>
      <c r="AC16" s="211">
        <v>9</v>
      </c>
      <c r="AD16" s="309" t="s">
        <v>714</v>
      </c>
      <c r="AE16" s="15" t="s">
        <v>719</v>
      </c>
      <c r="AF16" s="15" t="s">
        <v>96</v>
      </c>
      <c r="AG16" s="16" t="s">
        <v>76</v>
      </c>
      <c r="AI16" s="31" t="s">
        <v>21</v>
      </c>
      <c r="AJ16" s="34">
        <v>15</v>
      </c>
      <c r="AK16" s="34" t="s">
        <v>58</v>
      </c>
      <c r="AL16" s="32" t="s">
        <v>58</v>
      </c>
      <c r="AM16" s="32" t="s">
        <v>58</v>
      </c>
      <c r="AN16" s="32" t="s">
        <v>58</v>
      </c>
      <c r="AO16" s="33" t="s">
        <v>58</v>
      </c>
      <c r="AP16" s="32" t="s">
        <v>58</v>
      </c>
      <c r="AQ16" s="34" t="s">
        <v>58</v>
      </c>
      <c r="AR16" s="34" t="s">
        <v>58</v>
      </c>
      <c r="AS16" s="34" t="s">
        <v>58</v>
      </c>
      <c r="AT16" s="281" t="s">
        <v>58</v>
      </c>
      <c r="AU16" s="35" t="s">
        <v>58</v>
      </c>
      <c r="AW16" s="390" t="s">
        <v>127</v>
      </c>
      <c r="AX16" s="23" t="s">
        <v>64</v>
      </c>
      <c r="AY16" s="23" t="s">
        <v>276</v>
      </c>
      <c r="BG16" s="23" t="s">
        <v>276</v>
      </c>
      <c r="BH16" s="23" t="s">
        <v>333</v>
      </c>
      <c r="BI16" s="23" t="s">
        <v>333</v>
      </c>
      <c r="BJ16" s="23" t="s">
        <v>333</v>
      </c>
      <c r="BK16" s="23" t="s">
        <v>342</v>
      </c>
      <c r="BL16" s="23" t="s">
        <v>342</v>
      </c>
      <c r="BM16" s="23" t="s">
        <v>1101</v>
      </c>
      <c r="BN16" s="23" t="s">
        <v>276</v>
      </c>
      <c r="BO16" s="23" t="s">
        <v>276</v>
      </c>
      <c r="BP16" s="23" t="s">
        <v>276</v>
      </c>
      <c r="BQ16" s="23" t="s">
        <v>1094</v>
      </c>
      <c r="BR16" s="23" t="s">
        <v>1094</v>
      </c>
      <c r="BS16" s="23" t="s">
        <v>276</v>
      </c>
      <c r="BT16" s="23" t="s">
        <v>1094</v>
      </c>
      <c r="BU16" s="23" t="s">
        <v>276</v>
      </c>
      <c r="BV16" s="23" t="s">
        <v>1094</v>
      </c>
      <c r="BW16" s="23" t="s">
        <v>1094</v>
      </c>
      <c r="BX16" s="23" t="s">
        <v>276</v>
      </c>
      <c r="BY16" s="23" t="s">
        <v>276</v>
      </c>
      <c r="BZ16" s="23" t="s">
        <v>333</v>
      </c>
      <c r="CA16" s="23" t="s">
        <v>333</v>
      </c>
      <c r="CB16" s="23" t="s">
        <v>1094</v>
      </c>
      <c r="CC16" s="23" t="s">
        <v>342</v>
      </c>
      <c r="CD16" s="23" t="s">
        <v>1101</v>
      </c>
      <c r="CE16" s="23" t="s">
        <v>342</v>
      </c>
      <c r="CF16" s="23" t="s">
        <v>1094</v>
      </c>
      <c r="CG16" s="23" t="s">
        <v>1094</v>
      </c>
      <c r="CH16" s="23" t="s">
        <v>1094</v>
      </c>
      <c r="CI16" s="23" t="s">
        <v>1094</v>
      </c>
      <c r="CJ16" s="23" t="s">
        <v>1101</v>
      </c>
      <c r="CK16" s="23" t="s">
        <v>342</v>
      </c>
      <c r="CL16" s="23" t="s">
        <v>342</v>
      </c>
      <c r="CM16" s="23" t="s">
        <v>1101</v>
      </c>
      <c r="CN16" s="23" t="s">
        <v>1101</v>
      </c>
      <c r="CP16" s="37" t="s">
        <v>422</v>
      </c>
      <c r="CQ16"/>
      <c r="CR16" t="s">
        <v>25</v>
      </c>
      <c r="CS16" s="25" t="s">
        <v>67</v>
      </c>
      <c r="CT16" s="26" t="s">
        <v>58</v>
      </c>
      <c r="CU16" s="26" t="s">
        <v>58</v>
      </c>
      <c r="CV16" s="26" t="s">
        <v>58</v>
      </c>
      <c r="CW16" s="234" t="s">
        <v>485</v>
      </c>
      <c r="CX16" s="25" t="s">
        <v>478</v>
      </c>
      <c r="CY16" s="25" t="s">
        <v>499</v>
      </c>
      <c r="CZ16" s="25" t="s">
        <v>464</v>
      </c>
    </row>
    <row r="17" spans="1:104" x14ac:dyDescent="0.3">
      <c r="A17" s="259" t="s">
        <v>530</v>
      </c>
      <c r="B17" s="268" t="s">
        <v>58</v>
      </c>
      <c r="C17" s="264" t="s">
        <v>149</v>
      </c>
      <c r="D17" s="261" t="s">
        <v>52</v>
      </c>
      <c r="E17" s="264">
        <v>4</v>
      </c>
      <c r="F17" s="262">
        <v>60000</v>
      </c>
      <c r="H17" s="31" t="s">
        <v>422</v>
      </c>
      <c r="I17" s="32">
        <v>5</v>
      </c>
      <c r="J17" s="32">
        <v>5</v>
      </c>
      <c r="K17" s="32" t="s">
        <v>61</v>
      </c>
      <c r="L17" s="32" t="s">
        <v>61</v>
      </c>
      <c r="M17" s="32" t="s">
        <v>73</v>
      </c>
      <c r="N17" s="34" t="s">
        <v>80</v>
      </c>
      <c r="O17" s="34">
        <v>250000</v>
      </c>
      <c r="P17" s="34" t="s">
        <v>97</v>
      </c>
      <c r="Q17" s="281" t="s">
        <v>558</v>
      </c>
      <c r="R17" s="35" t="s">
        <v>81</v>
      </c>
      <c r="T17" s="27" t="s">
        <v>530</v>
      </c>
      <c r="U17" s="31" t="s">
        <v>706</v>
      </c>
      <c r="V17" s="314">
        <v>4</v>
      </c>
      <c r="W17" s="34" t="s">
        <v>708</v>
      </c>
      <c r="X17" s="36">
        <v>100000</v>
      </c>
      <c r="Y17" s="107">
        <v>5</v>
      </c>
      <c r="Z17" s="32">
        <v>4</v>
      </c>
      <c r="AA17" s="108">
        <v>3</v>
      </c>
      <c r="AB17" s="108">
        <v>5</v>
      </c>
      <c r="AC17" s="109">
        <v>10</v>
      </c>
      <c r="AD17" s="282" t="s">
        <v>351</v>
      </c>
      <c r="AE17" s="44" t="s">
        <v>720</v>
      </c>
      <c r="AF17" s="34" t="s">
        <v>96</v>
      </c>
      <c r="AG17" s="35" t="s">
        <v>64</v>
      </c>
      <c r="AI17" s="31" t="s">
        <v>21</v>
      </c>
      <c r="AJ17" s="34">
        <v>16</v>
      </c>
      <c r="AK17" s="34" t="s">
        <v>58</v>
      </c>
      <c r="AL17" s="32" t="s">
        <v>58</v>
      </c>
      <c r="AM17" s="32" t="s">
        <v>58</v>
      </c>
      <c r="AN17" s="32" t="s">
        <v>58</v>
      </c>
      <c r="AO17" s="33" t="s">
        <v>58</v>
      </c>
      <c r="AP17" s="32" t="s">
        <v>58</v>
      </c>
      <c r="AQ17" s="34" t="s">
        <v>58</v>
      </c>
      <c r="AR17" s="34" t="s">
        <v>58</v>
      </c>
      <c r="AS17" s="34" t="s">
        <v>58</v>
      </c>
      <c r="AT17" s="281" t="s">
        <v>58</v>
      </c>
      <c r="AU17" s="35" t="s">
        <v>58</v>
      </c>
      <c r="AW17" s="390" t="s">
        <v>83</v>
      </c>
      <c r="AX17" s="23" t="s">
        <v>64</v>
      </c>
      <c r="AY17" s="23" t="s">
        <v>322</v>
      </c>
      <c r="BG17" s="23" t="s">
        <v>322</v>
      </c>
      <c r="BH17" s="23" t="s">
        <v>95</v>
      </c>
      <c r="BI17" s="23" t="s">
        <v>95</v>
      </c>
      <c r="BJ17" s="23" t="s">
        <v>95</v>
      </c>
      <c r="BK17" s="23" t="s">
        <v>343</v>
      </c>
      <c r="BL17" s="23" t="s">
        <v>343</v>
      </c>
      <c r="BM17" s="23" t="s">
        <v>353</v>
      </c>
      <c r="BN17" s="23" t="s">
        <v>322</v>
      </c>
      <c r="BO17" s="23" t="s">
        <v>322</v>
      </c>
      <c r="BP17" s="23" t="s">
        <v>322</v>
      </c>
      <c r="BQ17" s="23" t="s">
        <v>325</v>
      </c>
      <c r="BR17" s="23" t="s">
        <v>325</v>
      </c>
      <c r="BS17" s="23" t="s">
        <v>322</v>
      </c>
      <c r="BT17" s="23" t="s">
        <v>325</v>
      </c>
      <c r="BU17" s="23" t="s">
        <v>322</v>
      </c>
      <c r="BV17" s="23" t="s">
        <v>325</v>
      </c>
      <c r="BW17" s="23" t="s">
        <v>325</v>
      </c>
      <c r="BX17" s="23" t="s">
        <v>322</v>
      </c>
      <c r="BY17" s="23" t="s">
        <v>322</v>
      </c>
      <c r="BZ17" s="23" t="s">
        <v>95</v>
      </c>
      <c r="CA17" s="23" t="s">
        <v>95</v>
      </c>
      <c r="CB17" s="23" t="s">
        <v>325</v>
      </c>
      <c r="CC17" s="23" t="s">
        <v>343</v>
      </c>
      <c r="CD17" s="23" t="s">
        <v>353</v>
      </c>
      <c r="CE17" s="23" t="s">
        <v>343</v>
      </c>
      <c r="CF17" s="23" t="s">
        <v>325</v>
      </c>
      <c r="CG17" s="23" t="s">
        <v>325</v>
      </c>
      <c r="CH17" s="23" t="s">
        <v>325</v>
      </c>
      <c r="CI17" s="23" t="s">
        <v>325</v>
      </c>
      <c r="CJ17" s="23" t="s">
        <v>353</v>
      </c>
      <c r="CK17" s="23" t="s">
        <v>343</v>
      </c>
      <c r="CL17" s="23" t="s">
        <v>343</v>
      </c>
      <c r="CM17" s="23" t="s">
        <v>353</v>
      </c>
      <c r="CN17" s="23" t="s">
        <v>353</v>
      </c>
      <c r="CP17" s="37" t="s">
        <v>577</v>
      </c>
      <c r="CQ17"/>
      <c r="CR17" t="s">
        <v>530</v>
      </c>
      <c r="CS17" s="25" t="s">
        <v>121</v>
      </c>
      <c r="CT17" s="26" t="s">
        <v>58</v>
      </c>
      <c r="CU17" s="26" t="s">
        <v>58</v>
      </c>
      <c r="CV17" s="26" t="s">
        <v>58</v>
      </c>
      <c r="CW17" s="234" t="s">
        <v>484</v>
      </c>
      <c r="CX17" s="25" t="s">
        <v>472</v>
      </c>
      <c r="CY17" s="25" t="s">
        <v>494</v>
      </c>
      <c r="CZ17" s="25" t="s">
        <v>466</v>
      </c>
    </row>
    <row r="18" spans="1:104" x14ac:dyDescent="0.3">
      <c r="A18" s="266" t="s">
        <v>531</v>
      </c>
      <c r="B18" s="265" t="s">
        <v>58</v>
      </c>
      <c r="C18" s="264" t="s">
        <v>525</v>
      </c>
      <c r="D18" s="264" t="s">
        <v>52</v>
      </c>
      <c r="E18" s="264">
        <v>4</v>
      </c>
      <c r="F18" s="267">
        <v>60000</v>
      </c>
      <c r="H18" s="31" t="s">
        <v>114</v>
      </c>
      <c r="I18" s="32">
        <v>7</v>
      </c>
      <c r="J18" s="290">
        <v>4</v>
      </c>
      <c r="K18" s="32" t="s">
        <v>54</v>
      </c>
      <c r="L18" s="32" t="s">
        <v>60</v>
      </c>
      <c r="M18" s="32" t="s">
        <v>69</v>
      </c>
      <c r="N18" s="34" t="s">
        <v>126</v>
      </c>
      <c r="O18" s="288">
        <v>300000</v>
      </c>
      <c r="P18" s="34" t="s">
        <v>97</v>
      </c>
      <c r="Q18" s="281" t="s">
        <v>555</v>
      </c>
      <c r="R18" s="289" t="s">
        <v>559</v>
      </c>
      <c r="T18" s="27" t="s">
        <v>531</v>
      </c>
      <c r="U18" s="31" t="s">
        <v>706</v>
      </c>
      <c r="V18" s="314">
        <v>1</v>
      </c>
      <c r="W18" s="34" t="s">
        <v>709</v>
      </c>
      <c r="X18" s="36">
        <v>115000</v>
      </c>
      <c r="Y18" s="107">
        <v>4</v>
      </c>
      <c r="Z18" s="32">
        <v>5</v>
      </c>
      <c r="AA18" s="108">
        <v>5</v>
      </c>
      <c r="AB18" s="108">
        <v>5</v>
      </c>
      <c r="AC18" s="109">
        <v>10</v>
      </c>
      <c r="AD18" s="34" t="s">
        <v>715</v>
      </c>
      <c r="AE18" s="34" t="s">
        <v>581</v>
      </c>
      <c r="AF18" s="34" t="s">
        <v>99</v>
      </c>
      <c r="AG18" s="35" t="s">
        <v>100</v>
      </c>
      <c r="AI18" s="31" t="s">
        <v>21</v>
      </c>
      <c r="AJ18" s="34">
        <v>17</v>
      </c>
      <c r="AK18" s="34" t="s">
        <v>58</v>
      </c>
      <c r="AL18" s="32" t="s">
        <v>58</v>
      </c>
      <c r="AM18" s="32" t="s">
        <v>58</v>
      </c>
      <c r="AN18" s="32" t="s">
        <v>58</v>
      </c>
      <c r="AO18" s="33" t="s">
        <v>58</v>
      </c>
      <c r="AP18" s="32" t="s">
        <v>58</v>
      </c>
      <c r="AQ18" s="34" t="s">
        <v>58</v>
      </c>
      <c r="AR18" s="34" t="s">
        <v>58</v>
      </c>
      <c r="AS18" s="34" t="s">
        <v>58</v>
      </c>
      <c r="AT18" s="281" t="s">
        <v>58</v>
      </c>
      <c r="AU18" s="35" t="s">
        <v>58</v>
      </c>
      <c r="AW18" s="390" t="s">
        <v>203</v>
      </c>
      <c r="AX18" s="23" t="s">
        <v>64</v>
      </c>
      <c r="AY18" s="23" t="s">
        <v>323</v>
      </c>
      <c r="BG18" s="23" t="s">
        <v>323</v>
      </c>
      <c r="BH18" s="23" t="s">
        <v>334</v>
      </c>
      <c r="BI18" s="23" t="s">
        <v>334</v>
      </c>
      <c r="BJ18" s="23" t="s">
        <v>334</v>
      </c>
      <c r="BK18" s="23" t="s">
        <v>344</v>
      </c>
      <c r="BL18" s="23" t="s">
        <v>344</v>
      </c>
      <c r="BM18" s="23" t="s">
        <v>355</v>
      </c>
      <c r="BN18" s="23" t="s">
        <v>323</v>
      </c>
      <c r="BO18" s="23" t="s">
        <v>323</v>
      </c>
      <c r="BP18" s="23" t="s">
        <v>323</v>
      </c>
      <c r="BQ18" s="23" t="s">
        <v>1098</v>
      </c>
      <c r="BR18" s="23" t="s">
        <v>1098</v>
      </c>
      <c r="BS18" s="23" t="s">
        <v>323</v>
      </c>
      <c r="BT18" s="23" t="s">
        <v>1098</v>
      </c>
      <c r="BU18" s="23" t="s">
        <v>323</v>
      </c>
      <c r="BV18" s="23" t="s">
        <v>1098</v>
      </c>
      <c r="BW18" s="23" t="s">
        <v>1098</v>
      </c>
      <c r="BX18" s="23" t="s">
        <v>323</v>
      </c>
      <c r="BY18" s="23" t="s">
        <v>323</v>
      </c>
      <c r="BZ18" s="23" t="s">
        <v>334</v>
      </c>
      <c r="CA18" s="23" t="s">
        <v>334</v>
      </c>
      <c r="CB18" s="23" t="s">
        <v>1098</v>
      </c>
      <c r="CC18" s="23" t="s">
        <v>344</v>
      </c>
      <c r="CD18" s="23" t="s">
        <v>355</v>
      </c>
      <c r="CE18" s="23" t="s">
        <v>344</v>
      </c>
      <c r="CF18" s="23" t="s">
        <v>1098</v>
      </c>
      <c r="CG18" s="23" t="s">
        <v>1098</v>
      </c>
      <c r="CH18" s="23" t="s">
        <v>1098</v>
      </c>
      <c r="CI18" s="23" t="s">
        <v>1098</v>
      </c>
      <c r="CJ18" s="23" t="s">
        <v>355</v>
      </c>
      <c r="CK18" s="23" t="s">
        <v>344</v>
      </c>
      <c r="CL18" s="23" t="s">
        <v>344</v>
      </c>
      <c r="CM18" s="23" t="s">
        <v>355</v>
      </c>
      <c r="CN18" s="23" t="s">
        <v>355</v>
      </c>
      <c r="CP18" s="37" t="s">
        <v>565</v>
      </c>
      <c r="CQ18"/>
      <c r="CR18" t="s">
        <v>531</v>
      </c>
      <c r="CS18" s="25" t="s">
        <v>121</v>
      </c>
      <c r="CT18" s="26" t="s">
        <v>58</v>
      </c>
      <c r="CU18" s="26" t="s">
        <v>58</v>
      </c>
      <c r="CV18" s="26" t="s">
        <v>58</v>
      </c>
      <c r="CW18" s="234" t="s">
        <v>484</v>
      </c>
      <c r="CX18" s="25" t="s">
        <v>472</v>
      </c>
      <c r="CY18" s="25" t="s">
        <v>494</v>
      </c>
      <c r="CZ18" s="25" t="s">
        <v>466</v>
      </c>
    </row>
    <row r="19" spans="1:104" x14ac:dyDescent="0.3">
      <c r="A19" s="259" t="s">
        <v>23</v>
      </c>
      <c r="B19" s="268" t="s">
        <v>58</v>
      </c>
      <c r="C19" s="260" t="s">
        <v>86</v>
      </c>
      <c r="D19" s="261" t="s">
        <v>52</v>
      </c>
      <c r="E19" s="264">
        <v>1</v>
      </c>
      <c r="F19" s="262">
        <v>50000</v>
      </c>
      <c r="H19" s="31" t="s">
        <v>576</v>
      </c>
      <c r="I19" s="32">
        <v>6</v>
      </c>
      <c r="J19" s="32">
        <v>6</v>
      </c>
      <c r="K19" s="32" t="s">
        <v>60</v>
      </c>
      <c r="L19" s="32" t="s">
        <v>61</v>
      </c>
      <c r="M19" s="32" t="s">
        <v>88</v>
      </c>
      <c r="N19" s="288" t="s">
        <v>573</v>
      </c>
      <c r="O19" s="288">
        <v>340000</v>
      </c>
      <c r="P19" s="34" t="s">
        <v>97</v>
      </c>
      <c r="Q19" s="281" t="s">
        <v>574</v>
      </c>
      <c r="R19" s="35" t="s">
        <v>575</v>
      </c>
      <c r="T19" s="27" t="s">
        <v>23</v>
      </c>
      <c r="U19" s="31" t="s">
        <v>706</v>
      </c>
      <c r="V19" s="314">
        <v>1</v>
      </c>
      <c r="W19" s="34" t="s">
        <v>710</v>
      </c>
      <c r="X19" s="36">
        <v>140000</v>
      </c>
      <c r="Y19" s="107">
        <v>5</v>
      </c>
      <c r="Z19" s="32">
        <v>5</v>
      </c>
      <c r="AA19" s="108">
        <v>4</v>
      </c>
      <c r="AB19" s="108">
        <v>5</v>
      </c>
      <c r="AC19" s="109">
        <v>10</v>
      </c>
      <c r="AD19" s="34" t="s">
        <v>716</v>
      </c>
      <c r="AE19" s="34" t="s">
        <v>574</v>
      </c>
      <c r="AF19" s="34" t="s">
        <v>99</v>
      </c>
      <c r="AG19" s="35" t="s">
        <v>100</v>
      </c>
      <c r="AI19" s="31" t="s">
        <v>21</v>
      </c>
      <c r="AJ19" s="34">
        <v>18</v>
      </c>
      <c r="AK19" s="34" t="s">
        <v>58</v>
      </c>
      <c r="AL19" s="32" t="s">
        <v>58</v>
      </c>
      <c r="AM19" s="32" t="s">
        <v>58</v>
      </c>
      <c r="AN19" s="32" t="s">
        <v>58</v>
      </c>
      <c r="AO19" s="33" t="s">
        <v>58</v>
      </c>
      <c r="AP19" s="32" t="s">
        <v>58</v>
      </c>
      <c r="AQ19" s="34" t="s">
        <v>58</v>
      </c>
      <c r="AR19" s="34" t="s">
        <v>58</v>
      </c>
      <c r="AS19" s="34" t="s">
        <v>58</v>
      </c>
      <c r="AT19" s="281" t="s">
        <v>58</v>
      </c>
      <c r="AU19" s="35" t="s">
        <v>58</v>
      </c>
      <c r="AW19" s="390" t="s">
        <v>739</v>
      </c>
      <c r="AX19" s="23" t="s">
        <v>64</v>
      </c>
      <c r="AY19" s="23" t="s">
        <v>324</v>
      </c>
      <c r="BG19" s="23" t="s">
        <v>324</v>
      </c>
      <c r="BH19" s="23" t="s">
        <v>335</v>
      </c>
      <c r="BI19" s="23" t="s">
        <v>335</v>
      </c>
      <c r="BJ19" s="23" t="s">
        <v>335</v>
      </c>
      <c r="BK19" s="23" t="s">
        <v>345</v>
      </c>
      <c r="BL19" s="23" t="s">
        <v>345</v>
      </c>
      <c r="BM19" s="23" t="s">
        <v>356</v>
      </c>
      <c r="BN19" s="23" t="s">
        <v>324</v>
      </c>
      <c r="BO19" s="23" t="s">
        <v>324</v>
      </c>
      <c r="BP19" s="23" t="s">
        <v>324</v>
      </c>
      <c r="BQ19" s="23" t="s">
        <v>316</v>
      </c>
      <c r="BR19" s="23" t="s">
        <v>316</v>
      </c>
      <c r="BS19" s="23" t="s">
        <v>324</v>
      </c>
      <c r="BT19" s="23" t="s">
        <v>316</v>
      </c>
      <c r="BU19" s="23" t="s">
        <v>324</v>
      </c>
      <c r="BV19" s="23" t="s">
        <v>316</v>
      </c>
      <c r="BW19" s="23" t="s">
        <v>316</v>
      </c>
      <c r="BX19" s="23" t="s">
        <v>324</v>
      </c>
      <c r="BY19" s="23" t="s">
        <v>324</v>
      </c>
      <c r="BZ19" s="23" t="s">
        <v>335</v>
      </c>
      <c r="CA19" s="23" t="s">
        <v>335</v>
      </c>
      <c r="CB19" s="23" t="s">
        <v>316</v>
      </c>
      <c r="CC19" s="23" t="s">
        <v>345</v>
      </c>
      <c r="CD19" s="23" t="s">
        <v>356</v>
      </c>
      <c r="CE19" s="23" t="s">
        <v>345</v>
      </c>
      <c r="CF19" s="23" t="s">
        <v>316</v>
      </c>
      <c r="CG19" s="23" t="s">
        <v>316</v>
      </c>
      <c r="CH19" s="23" t="s">
        <v>316</v>
      </c>
      <c r="CI19" s="23" t="s">
        <v>316</v>
      </c>
      <c r="CJ19" s="23" t="s">
        <v>356</v>
      </c>
      <c r="CK19" s="23" t="s">
        <v>345</v>
      </c>
      <c r="CL19" s="23" t="s">
        <v>345</v>
      </c>
      <c r="CM19" s="23" t="s">
        <v>356</v>
      </c>
      <c r="CN19" s="23" t="s">
        <v>356</v>
      </c>
      <c r="CP19" s="37" t="s">
        <v>556</v>
      </c>
      <c r="CQ19"/>
      <c r="CR19" t="s">
        <v>23</v>
      </c>
      <c r="CS19" s="25" t="s">
        <v>67</v>
      </c>
      <c r="CT19" s="26" t="s">
        <v>58</v>
      </c>
      <c r="CU19" s="26" t="s">
        <v>58</v>
      </c>
      <c r="CV19" s="26" t="s">
        <v>58</v>
      </c>
      <c r="CW19" s="234" t="s">
        <v>479</v>
      </c>
      <c r="CX19" s="25" t="s">
        <v>475</v>
      </c>
      <c r="CY19" s="25" t="s">
        <v>497</v>
      </c>
      <c r="CZ19" s="25" t="s">
        <v>464</v>
      </c>
    </row>
    <row r="20" spans="1:104" ht="15" thickBot="1" x14ac:dyDescent="0.35">
      <c r="A20" s="259" t="s">
        <v>519</v>
      </c>
      <c r="B20" s="268" t="s">
        <v>58</v>
      </c>
      <c r="C20" s="261" t="s">
        <v>97</v>
      </c>
      <c r="D20" s="261" t="s">
        <v>52</v>
      </c>
      <c r="E20" s="261">
        <v>2</v>
      </c>
      <c r="F20" s="267">
        <v>60000</v>
      </c>
      <c r="H20" s="31" t="s">
        <v>53</v>
      </c>
      <c r="I20" s="32">
        <v>7</v>
      </c>
      <c r="J20" s="32">
        <v>1</v>
      </c>
      <c r="K20" s="32" t="s">
        <v>54</v>
      </c>
      <c r="L20" s="32" t="s">
        <v>55</v>
      </c>
      <c r="M20" s="32" t="s">
        <v>56</v>
      </c>
      <c r="N20" s="34" t="s">
        <v>543</v>
      </c>
      <c r="O20" s="34">
        <v>80000</v>
      </c>
      <c r="P20" s="34" t="s">
        <v>632</v>
      </c>
      <c r="Q20" s="281" t="s">
        <v>549</v>
      </c>
      <c r="R20" s="35" t="s">
        <v>544</v>
      </c>
      <c r="T20" s="27" t="s">
        <v>519</v>
      </c>
      <c r="U20" s="31" t="s">
        <v>706</v>
      </c>
      <c r="V20" s="314">
        <v>1</v>
      </c>
      <c r="W20" s="34" t="s">
        <v>711</v>
      </c>
      <c r="X20" s="36">
        <v>150000</v>
      </c>
      <c r="Y20" s="107">
        <v>5</v>
      </c>
      <c r="Z20" s="32">
        <v>5</v>
      </c>
      <c r="AA20" s="108">
        <v>4</v>
      </c>
      <c r="AB20" s="113">
        <v>0</v>
      </c>
      <c r="AC20" s="109">
        <v>9</v>
      </c>
      <c r="AD20" s="34" t="s">
        <v>717</v>
      </c>
      <c r="AE20" s="34" t="s">
        <v>721</v>
      </c>
      <c r="AF20" s="34" t="s">
        <v>99</v>
      </c>
      <c r="AG20" s="35" t="s">
        <v>100</v>
      </c>
      <c r="AI20" s="50" t="s">
        <v>21</v>
      </c>
      <c r="AJ20" s="51">
        <v>19</v>
      </c>
      <c r="AK20" s="51" t="s">
        <v>58</v>
      </c>
      <c r="AL20" s="56" t="s">
        <v>58</v>
      </c>
      <c r="AM20" s="56" t="s">
        <v>58</v>
      </c>
      <c r="AN20" s="56" t="s">
        <v>58</v>
      </c>
      <c r="AO20" s="57" t="s">
        <v>58</v>
      </c>
      <c r="AP20" s="56" t="s">
        <v>58</v>
      </c>
      <c r="AQ20" s="51" t="s">
        <v>58</v>
      </c>
      <c r="AR20" s="51" t="s">
        <v>58</v>
      </c>
      <c r="AS20" s="51" t="s">
        <v>58</v>
      </c>
      <c r="AT20" s="296" t="s">
        <v>58</v>
      </c>
      <c r="AU20" s="58" t="s">
        <v>58</v>
      </c>
      <c r="AW20" s="390" t="s">
        <v>768</v>
      </c>
      <c r="AX20" s="23" t="s">
        <v>64</v>
      </c>
      <c r="AY20" s="23" t="s">
        <v>1090</v>
      </c>
      <c r="BG20" s="23" t="s">
        <v>1090</v>
      </c>
      <c r="BH20" s="23" t="s">
        <v>336</v>
      </c>
      <c r="BI20" s="23" t="s">
        <v>336</v>
      </c>
      <c r="BJ20" s="23" t="s">
        <v>336</v>
      </c>
      <c r="BK20" s="23" t="s">
        <v>872</v>
      </c>
      <c r="BL20" s="23" t="s">
        <v>872</v>
      </c>
      <c r="BM20" s="23" t="s">
        <v>357</v>
      </c>
      <c r="BN20" s="23" t="s">
        <v>1090</v>
      </c>
      <c r="BO20" s="23" t="s">
        <v>1090</v>
      </c>
      <c r="BP20" s="23" t="s">
        <v>1090</v>
      </c>
      <c r="BQ20" s="23" t="s">
        <v>354</v>
      </c>
      <c r="BR20" s="23" t="s">
        <v>354</v>
      </c>
      <c r="BS20" s="23" t="s">
        <v>1090</v>
      </c>
      <c r="BT20" s="23" t="s">
        <v>354</v>
      </c>
      <c r="BU20" s="23" t="s">
        <v>1090</v>
      </c>
      <c r="BV20" s="23" t="s">
        <v>354</v>
      </c>
      <c r="BW20" s="23" t="s">
        <v>354</v>
      </c>
      <c r="BX20" s="23" t="s">
        <v>1090</v>
      </c>
      <c r="BY20" s="23" t="s">
        <v>1090</v>
      </c>
      <c r="BZ20" s="23" t="s">
        <v>336</v>
      </c>
      <c r="CA20" s="23" t="s">
        <v>336</v>
      </c>
      <c r="CB20" s="23" t="s">
        <v>354</v>
      </c>
      <c r="CC20" s="23" t="s">
        <v>872</v>
      </c>
      <c r="CD20" s="23" t="s">
        <v>357</v>
      </c>
      <c r="CE20" s="23" t="s">
        <v>872</v>
      </c>
      <c r="CF20" s="23" t="s">
        <v>354</v>
      </c>
      <c r="CG20" s="23" t="s">
        <v>354</v>
      </c>
      <c r="CH20" s="23" t="s">
        <v>354</v>
      </c>
      <c r="CI20" s="23" t="s">
        <v>354</v>
      </c>
      <c r="CJ20" s="23" t="s">
        <v>357</v>
      </c>
      <c r="CK20" s="23" t="s">
        <v>872</v>
      </c>
      <c r="CL20" s="23" t="s">
        <v>872</v>
      </c>
      <c r="CM20" s="23" t="s">
        <v>357</v>
      </c>
      <c r="CN20" s="23" t="s">
        <v>357</v>
      </c>
      <c r="CP20" s="37" t="s">
        <v>576</v>
      </c>
      <c r="CQ20"/>
      <c r="CR20" t="s">
        <v>519</v>
      </c>
      <c r="CS20" s="25" t="s">
        <v>85</v>
      </c>
      <c r="CT20" s="26" t="s">
        <v>58</v>
      </c>
      <c r="CU20" s="26" t="s">
        <v>58</v>
      </c>
      <c r="CV20" s="26" t="s">
        <v>58</v>
      </c>
      <c r="CW20" s="25" t="s">
        <v>481</v>
      </c>
      <c r="CX20" s="25" t="s">
        <v>472</v>
      </c>
      <c r="CY20" s="25" t="s">
        <v>494</v>
      </c>
      <c r="CZ20" s="25" t="s">
        <v>463</v>
      </c>
    </row>
    <row r="21" spans="1:104" ht="15" thickBot="1" x14ac:dyDescent="0.35">
      <c r="A21" s="259" t="s">
        <v>520</v>
      </c>
      <c r="B21" s="265" t="s">
        <v>521</v>
      </c>
      <c r="C21" s="264" t="s">
        <v>512</v>
      </c>
      <c r="D21" s="261" t="s">
        <v>52</v>
      </c>
      <c r="E21" s="264">
        <v>3</v>
      </c>
      <c r="F21" s="262">
        <v>60000</v>
      </c>
      <c r="H21" s="31" t="s">
        <v>422</v>
      </c>
      <c r="I21" s="32">
        <v>4</v>
      </c>
      <c r="J21" s="32">
        <v>4</v>
      </c>
      <c r="K21" s="32" t="s">
        <v>61</v>
      </c>
      <c r="L21" s="32" t="s">
        <v>60</v>
      </c>
      <c r="M21" s="32" t="s">
        <v>73</v>
      </c>
      <c r="N21" s="288" t="s">
        <v>675</v>
      </c>
      <c r="O21" s="34">
        <v>130000</v>
      </c>
      <c r="P21" s="34" t="s">
        <v>632</v>
      </c>
      <c r="Q21" s="281" t="s">
        <v>558</v>
      </c>
      <c r="R21" s="35" t="s">
        <v>428</v>
      </c>
      <c r="T21" s="27" t="s">
        <v>520</v>
      </c>
      <c r="U21" s="39" t="s">
        <v>706</v>
      </c>
      <c r="V21" s="317">
        <v>16</v>
      </c>
      <c r="W21" s="40" t="s">
        <v>712</v>
      </c>
      <c r="X21" s="332">
        <v>55000</v>
      </c>
      <c r="Y21" s="110">
        <v>6</v>
      </c>
      <c r="Z21" s="46">
        <v>3</v>
      </c>
      <c r="AA21" s="111">
        <v>3</v>
      </c>
      <c r="AB21" s="111">
        <v>4</v>
      </c>
      <c r="AC21" s="112">
        <v>9</v>
      </c>
      <c r="AD21" s="305" t="s">
        <v>713</v>
      </c>
      <c r="AE21" s="40" t="s">
        <v>719</v>
      </c>
      <c r="AF21" s="42" t="s">
        <v>55</v>
      </c>
      <c r="AG21" s="43" t="s">
        <v>55</v>
      </c>
      <c r="AI21" s="18" t="s">
        <v>679</v>
      </c>
      <c r="AJ21" s="19">
        <v>1</v>
      </c>
      <c r="AK21" s="19" t="s">
        <v>53</v>
      </c>
      <c r="AL21" s="20">
        <v>7</v>
      </c>
      <c r="AM21" s="20">
        <v>1</v>
      </c>
      <c r="AN21" s="20" t="s">
        <v>54</v>
      </c>
      <c r="AO21" s="21" t="s">
        <v>55</v>
      </c>
      <c r="AP21" s="20" t="s">
        <v>56</v>
      </c>
      <c r="AQ21" s="19" t="s">
        <v>543</v>
      </c>
      <c r="AR21" s="19">
        <v>80000</v>
      </c>
      <c r="AS21" s="19" t="s">
        <v>66</v>
      </c>
      <c r="AT21" s="280" t="s">
        <v>549</v>
      </c>
      <c r="AU21" s="22" t="s">
        <v>544</v>
      </c>
      <c r="AW21" s="390" t="s">
        <v>769</v>
      </c>
      <c r="AX21" s="23" t="s">
        <v>64</v>
      </c>
      <c r="AY21" s="23" t="s">
        <v>326</v>
      </c>
      <c r="BG21" s="23" t="s">
        <v>326</v>
      </c>
      <c r="BH21" s="23" t="s">
        <v>337</v>
      </c>
      <c r="BI21" s="23" t="s">
        <v>337</v>
      </c>
      <c r="BJ21" s="23" t="s">
        <v>337</v>
      </c>
      <c r="BK21" s="23" t="s">
        <v>346</v>
      </c>
      <c r="BL21" s="23" t="s">
        <v>346</v>
      </c>
      <c r="BM21" s="23" t="s">
        <v>358</v>
      </c>
      <c r="BN21" s="23" t="s">
        <v>326</v>
      </c>
      <c r="BO21" s="23" t="s">
        <v>326</v>
      </c>
      <c r="BP21" s="23" t="s">
        <v>326</v>
      </c>
      <c r="BQ21" s="23" t="s">
        <v>1097</v>
      </c>
      <c r="BR21" s="23" t="s">
        <v>1097</v>
      </c>
      <c r="BS21" s="23" t="s">
        <v>326</v>
      </c>
      <c r="BT21" s="23" t="s">
        <v>1097</v>
      </c>
      <c r="BU21" s="23" t="s">
        <v>326</v>
      </c>
      <c r="BV21" s="23" t="s">
        <v>1097</v>
      </c>
      <c r="BW21" s="23" t="s">
        <v>1097</v>
      </c>
      <c r="BX21" s="23" t="s">
        <v>326</v>
      </c>
      <c r="BY21" s="23" t="s">
        <v>326</v>
      </c>
      <c r="BZ21" s="23" t="s">
        <v>337</v>
      </c>
      <c r="CA21" s="23" t="s">
        <v>337</v>
      </c>
      <c r="CB21" s="23" t="s">
        <v>1097</v>
      </c>
      <c r="CC21" s="23" t="s">
        <v>346</v>
      </c>
      <c r="CD21" s="23" t="s">
        <v>358</v>
      </c>
      <c r="CE21" s="23" t="s">
        <v>346</v>
      </c>
      <c r="CF21" s="23" t="s">
        <v>1097</v>
      </c>
      <c r="CG21" s="23" t="s">
        <v>1097</v>
      </c>
      <c r="CH21" s="23" t="s">
        <v>1097</v>
      </c>
      <c r="CI21" s="23" t="s">
        <v>1097</v>
      </c>
      <c r="CJ21" s="23" t="s">
        <v>358</v>
      </c>
      <c r="CK21" s="23" t="s">
        <v>346</v>
      </c>
      <c r="CL21" s="23" t="s">
        <v>346</v>
      </c>
      <c r="CM21" s="23" t="s">
        <v>358</v>
      </c>
      <c r="CN21" s="23" t="s">
        <v>358</v>
      </c>
      <c r="CP21" s="24" t="s">
        <v>66</v>
      </c>
      <c r="CQ21"/>
      <c r="CR21" t="s">
        <v>520</v>
      </c>
      <c r="CS21" s="25" t="s">
        <v>285</v>
      </c>
      <c r="CT21" s="25" t="s">
        <v>449</v>
      </c>
      <c r="CU21" s="25" t="s">
        <v>448</v>
      </c>
      <c r="CV21" s="25" t="s">
        <v>450</v>
      </c>
      <c r="CW21" s="234" t="s">
        <v>479</v>
      </c>
      <c r="CX21" s="25" t="s">
        <v>473</v>
      </c>
      <c r="CY21" s="25" t="s">
        <v>495</v>
      </c>
      <c r="CZ21" s="25" t="s">
        <v>464</v>
      </c>
    </row>
    <row r="22" spans="1:104" x14ac:dyDescent="0.3">
      <c r="A22" s="259" t="s">
        <v>8</v>
      </c>
      <c r="B22" s="273" t="s">
        <v>518</v>
      </c>
      <c r="C22" s="261" t="s">
        <v>97</v>
      </c>
      <c r="D22" s="261" t="s">
        <v>52</v>
      </c>
      <c r="E22" s="264">
        <v>2</v>
      </c>
      <c r="F22" s="262">
        <v>50000</v>
      </c>
      <c r="H22" s="31" t="s">
        <v>79</v>
      </c>
      <c r="I22" s="32">
        <v>5</v>
      </c>
      <c r="J22" s="32">
        <v>5</v>
      </c>
      <c r="K22" s="32" t="s">
        <v>61</v>
      </c>
      <c r="L22" s="32" t="s">
        <v>61</v>
      </c>
      <c r="M22" s="32" t="s">
        <v>73</v>
      </c>
      <c r="N22" s="34" t="s">
        <v>615</v>
      </c>
      <c r="O22" s="34">
        <v>250000</v>
      </c>
      <c r="P22" s="34" t="s">
        <v>632</v>
      </c>
      <c r="Q22" s="281" t="s">
        <v>574</v>
      </c>
      <c r="R22" s="35" t="s">
        <v>618</v>
      </c>
      <c r="T22" s="27" t="s">
        <v>8</v>
      </c>
      <c r="U22" s="13" t="s">
        <v>523</v>
      </c>
      <c r="V22" s="316">
        <v>16</v>
      </c>
      <c r="W22" s="15" t="s">
        <v>724</v>
      </c>
      <c r="X22" s="17">
        <v>40000</v>
      </c>
      <c r="Y22" s="104">
        <v>6</v>
      </c>
      <c r="Z22" s="14">
        <v>3</v>
      </c>
      <c r="AA22" s="105">
        <v>3</v>
      </c>
      <c r="AB22" s="105">
        <v>4</v>
      </c>
      <c r="AC22" s="106">
        <v>8</v>
      </c>
      <c r="AD22" s="45" t="s">
        <v>55</v>
      </c>
      <c r="AE22" s="45" t="s">
        <v>685</v>
      </c>
      <c r="AF22" s="309" t="s">
        <v>738</v>
      </c>
      <c r="AG22" s="325" t="s">
        <v>203</v>
      </c>
      <c r="AI22" s="31" t="s">
        <v>679</v>
      </c>
      <c r="AJ22" s="34">
        <v>2</v>
      </c>
      <c r="AK22" s="34" t="s">
        <v>385</v>
      </c>
      <c r="AL22" s="32">
        <v>6</v>
      </c>
      <c r="AM22" s="32">
        <v>2</v>
      </c>
      <c r="AN22" s="32" t="s">
        <v>60</v>
      </c>
      <c r="AO22" s="33" t="s">
        <v>60</v>
      </c>
      <c r="AP22" s="32" t="s">
        <v>62</v>
      </c>
      <c r="AQ22" s="34" t="s">
        <v>602</v>
      </c>
      <c r="AR22" s="34">
        <v>80000</v>
      </c>
      <c r="AS22" s="34" t="s">
        <v>66</v>
      </c>
      <c r="AT22" s="281" t="s">
        <v>599</v>
      </c>
      <c r="AU22" s="35" t="s">
        <v>386</v>
      </c>
      <c r="AW22" s="390" t="s">
        <v>770</v>
      </c>
      <c r="AX22" s="23" t="s">
        <v>64</v>
      </c>
      <c r="AY22" s="23" t="s">
        <v>327</v>
      </c>
      <c r="BG22" s="23" t="s">
        <v>327</v>
      </c>
      <c r="BH22" s="23" t="s">
        <v>338</v>
      </c>
      <c r="BI22" s="23" t="s">
        <v>338</v>
      </c>
      <c r="BJ22" s="23" t="s">
        <v>338</v>
      </c>
      <c r="BK22" s="23" t="s">
        <v>348</v>
      </c>
      <c r="BL22" s="23" t="s">
        <v>348</v>
      </c>
      <c r="BM22" s="23" t="s">
        <v>359</v>
      </c>
      <c r="BN22" s="23" t="s">
        <v>327</v>
      </c>
      <c r="BO22" s="23" t="s">
        <v>327</v>
      </c>
      <c r="BP22" s="23" t="s">
        <v>327</v>
      </c>
      <c r="BQ22" s="23" t="s">
        <v>347</v>
      </c>
      <c r="BR22" s="23" t="s">
        <v>347</v>
      </c>
      <c r="BS22" s="23" t="s">
        <v>327</v>
      </c>
      <c r="BT22" s="23" t="s">
        <v>347</v>
      </c>
      <c r="BU22" s="23" t="s">
        <v>327</v>
      </c>
      <c r="BV22" s="23" t="s">
        <v>347</v>
      </c>
      <c r="BW22" s="23" t="s">
        <v>347</v>
      </c>
      <c r="BX22" s="23" t="s">
        <v>327</v>
      </c>
      <c r="BY22" s="23" t="s">
        <v>327</v>
      </c>
      <c r="BZ22" s="23" t="s">
        <v>338</v>
      </c>
      <c r="CA22" s="23" t="s">
        <v>338</v>
      </c>
      <c r="CB22" s="23" t="s">
        <v>347</v>
      </c>
      <c r="CC22" s="23" t="s">
        <v>348</v>
      </c>
      <c r="CD22" s="23" t="s">
        <v>359</v>
      </c>
      <c r="CE22" s="23" t="s">
        <v>348</v>
      </c>
      <c r="CF22" s="23" t="s">
        <v>347</v>
      </c>
      <c r="CG22" s="23" t="s">
        <v>347</v>
      </c>
      <c r="CH22" s="23" t="s">
        <v>347</v>
      </c>
      <c r="CI22" s="23" t="s">
        <v>347</v>
      </c>
      <c r="CJ22" s="23" t="s">
        <v>359</v>
      </c>
      <c r="CK22" s="23" t="s">
        <v>348</v>
      </c>
      <c r="CL22" s="23" t="s">
        <v>348</v>
      </c>
      <c r="CM22" s="23" t="s">
        <v>359</v>
      </c>
      <c r="CN22" s="23" t="s">
        <v>359</v>
      </c>
      <c r="CP22" s="37" t="s">
        <v>77</v>
      </c>
      <c r="CQ22"/>
      <c r="CR22" t="s">
        <v>8</v>
      </c>
      <c r="CS22" s="25" t="s">
        <v>67</v>
      </c>
      <c r="CT22" s="26" t="s">
        <v>58</v>
      </c>
      <c r="CU22" s="26" t="s">
        <v>58</v>
      </c>
      <c r="CV22" s="26" t="s">
        <v>58</v>
      </c>
      <c r="CW22" s="234" t="s">
        <v>481</v>
      </c>
      <c r="CX22" s="25" t="s">
        <v>472</v>
      </c>
      <c r="CY22" s="25" t="s">
        <v>494</v>
      </c>
      <c r="CZ22" s="25" t="s">
        <v>463</v>
      </c>
    </row>
    <row r="23" spans="1:104" x14ac:dyDescent="0.3">
      <c r="A23" s="259" t="s">
        <v>11</v>
      </c>
      <c r="B23" s="260" t="s">
        <v>522</v>
      </c>
      <c r="C23" s="261" t="s">
        <v>116</v>
      </c>
      <c r="D23" s="261" t="s">
        <v>117</v>
      </c>
      <c r="E23" s="261">
        <v>2</v>
      </c>
      <c r="F23" s="262">
        <v>70000</v>
      </c>
      <c r="H23" s="31" t="s">
        <v>77</v>
      </c>
      <c r="I23" s="32">
        <v>5</v>
      </c>
      <c r="J23" s="32">
        <v>2</v>
      </c>
      <c r="K23" s="32" t="s">
        <v>60</v>
      </c>
      <c r="L23" s="290" t="s">
        <v>72</v>
      </c>
      <c r="M23" s="32" t="s">
        <v>93</v>
      </c>
      <c r="N23" s="34" t="s">
        <v>616</v>
      </c>
      <c r="O23" s="44">
        <v>0</v>
      </c>
      <c r="P23" s="34" t="s">
        <v>632</v>
      </c>
      <c r="Q23" s="281" t="s">
        <v>617</v>
      </c>
      <c r="R23" s="35" t="s">
        <v>619</v>
      </c>
      <c r="T23" s="27" t="s">
        <v>11</v>
      </c>
      <c r="U23" s="31" t="s">
        <v>523</v>
      </c>
      <c r="V23" s="315">
        <v>2</v>
      </c>
      <c r="W23" s="19" t="s">
        <v>725</v>
      </c>
      <c r="X23" s="336">
        <v>60000</v>
      </c>
      <c r="Y23" s="209">
        <v>6</v>
      </c>
      <c r="Z23" s="20">
        <v>3</v>
      </c>
      <c r="AA23" s="210">
        <v>3</v>
      </c>
      <c r="AB23" s="210">
        <v>5</v>
      </c>
      <c r="AC23" s="211">
        <v>8</v>
      </c>
      <c r="AD23" s="212" t="s">
        <v>145</v>
      </c>
      <c r="AE23" s="212" t="s">
        <v>599</v>
      </c>
      <c r="AF23" s="285" t="s">
        <v>739</v>
      </c>
      <c r="AG23" s="287" t="s">
        <v>113</v>
      </c>
      <c r="AI23" s="31" t="s">
        <v>679</v>
      </c>
      <c r="AJ23" s="34">
        <v>3</v>
      </c>
      <c r="AK23" s="34" t="s">
        <v>393</v>
      </c>
      <c r="AL23" s="32">
        <v>4</v>
      </c>
      <c r="AM23" s="32">
        <v>7</v>
      </c>
      <c r="AN23" s="32" t="s">
        <v>60</v>
      </c>
      <c r="AO23" s="33" t="s">
        <v>55</v>
      </c>
      <c r="AP23" s="32" t="s">
        <v>62</v>
      </c>
      <c r="AQ23" s="34" t="s">
        <v>609</v>
      </c>
      <c r="AR23" s="34">
        <v>80000</v>
      </c>
      <c r="AS23" s="34" t="s">
        <v>66</v>
      </c>
      <c r="AT23" s="281" t="s">
        <v>599</v>
      </c>
      <c r="AU23" s="35" t="s">
        <v>394</v>
      </c>
      <c r="AW23" s="390" t="s">
        <v>771</v>
      </c>
      <c r="AX23" s="23" t="s">
        <v>64</v>
      </c>
      <c r="AY23" s="23" t="s">
        <v>328</v>
      </c>
      <c r="BG23" s="23" t="s">
        <v>328</v>
      </c>
      <c r="BH23" s="23" t="s">
        <v>339</v>
      </c>
      <c r="BI23" s="23" t="s">
        <v>339</v>
      </c>
      <c r="BJ23" s="23" t="s">
        <v>339</v>
      </c>
      <c r="BK23" s="23" t="s">
        <v>349</v>
      </c>
      <c r="BL23" s="23" t="s">
        <v>349</v>
      </c>
      <c r="BM23" s="23" t="s">
        <v>360</v>
      </c>
      <c r="BN23" s="23" t="s">
        <v>328</v>
      </c>
      <c r="BO23" s="23" t="s">
        <v>328</v>
      </c>
      <c r="BP23" s="23" t="s">
        <v>328</v>
      </c>
      <c r="BQ23" s="23" t="s">
        <v>1096</v>
      </c>
      <c r="BR23" s="23" t="s">
        <v>1096</v>
      </c>
      <c r="BS23" s="23" t="s">
        <v>328</v>
      </c>
      <c r="BT23" s="23" t="s">
        <v>1096</v>
      </c>
      <c r="BU23" s="23" t="s">
        <v>328</v>
      </c>
      <c r="BV23" s="23" t="s">
        <v>1096</v>
      </c>
      <c r="BW23" s="23" t="s">
        <v>1096</v>
      </c>
      <c r="BX23" s="23" t="s">
        <v>328</v>
      </c>
      <c r="BY23" s="23" t="s">
        <v>328</v>
      </c>
      <c r="BZ23" s="23" t="s">
        <v>339</v>
      </c>
      <c r="CA23" s="23" t="s">
        <v>339</v>
      </c>
      <c r="CB23" s="23" t="s">
        <v>1096</v>
      </c>
      <c r="CC23" s="23" t="s">
        <v>349</v>
      </c>
      <c r="CD23" s="23" t="s">
        <v>360</v>
      </c>
      <c r="CE23" s="23" t="s">
        <v>349</v>
      </c>
      <c r="CF23" s="23" t="s">
        <v>1096</v>
      </c>
      <c r="CG23" s="23" t="s">
        <v>1096</v>
      </c>
      <c r="CH23" s="23" t="s">
        <v>1096</v>
      </c>
      <c r="CI23" s="23" t="s">
        <v>1096</v>
      </c>
      <c r="CJ23" s="23" t="s">
        <v>360</v>
      </c>
      <c r="CK23" s="23" t="s">
        <v>349</v>
      </c>
      <c r="CL23" s="23" t="s">
        <v>349</v>
      </c>
      <c r="CM23" s="23" t="s">
        <v>360</v>
      </c>
      <c r="CN23" s="23" t="s">
        <v>360</v>
      </c>
      <c r="CP23" s="37" t="s">
        <v>79</v>
      </c>
      <c r="CQ23"/>
      <c r="CR23" t="s">
        <v>11</v>
      </c>
      <c r="CS23" s="25" t="s">
        <v>130</v>
      </c>
      <c r="CT23" s="25" t="s">
        <v>452</v>
      </c>
      <c r="CU23" s="25" t="s">
        <v>451</v>
      </c>
      <c r="CV23" s="25" t="s">
        <v>453</v>
      </c>
      <c r="CW23" s="234" t="s">
        <v>485</v>
      </c>
      <c r="CX23" s="25" t="s">
        <v>478</v>
      </c>
      <c r="CY23" s="25" t="s">
        <v>499</v>
      </c>
      <c r="CZ23" s="25" t="s">
        <v>464</v>
      </c>
    </row>
    <row r="24" spans="1:104" x14ac:dyDescent="0.3">
      <c r="A24" s="259" t="s">
        <v>532</v>
      </c>
      <c r="B24" s="268" t="s">
        <v>58</v>
      </c>
      <c r="C24" s="261" t="s">
        <v>97</v>
      </c>
      <c r="D24" s="261" t="s">
        <v>52</v>
      </c>
      <c r="E24" s="261">
        <v>1</v>
      </c>
      <c r="F24" s="262">
        <v>60000</v>
      </c>
      <c r="H24" s="31" t="s">
        <v>420</v>
      </c>
      <c r="I24" s="32">
        <v>6</v>
      </c>
      <c r="J24" s="32">
        <v>6</v>
      </c>
      <c r="K24" s="32" t="s">
        <v>61</v>
      </c>
      <c r="L24" s="32" t="s">
        <v>56</v>
      </c>
      <c r="M24" s="32" t="s">
        <v>73</v>
      </c>
      <c r="N24" s="34" t="s">
        <v>630</v>
      </c>
      <c r="O24" s="34">
        <v>300000</v>
      </c>
      <c r="P24" s="34" t="s">
        <v>632</v>
      </c>
      <c r="Q24" s="281" t="s">
        <v>631</v>
      </c>
      <c r="R24" s="35" t="s">
        <v>429</v>
      </c>
      <c r="T24" s="27" t="s">
        <v>532</v>
      </c>
      <c r="U24" s="31" t="s">
        <v>523</v>
      </c>
      <c r="V24" s="314">
        <v>4</v>
      </c>
      <c r="W24" s="34" t="s">
        <v>726</v>
      </c>
      <c r="X24" s="36">
        <v>70000</v>
      </c>
      <c r="Y24" s="107">
        <v>4</v>
      </c>
      <c r="Z24" s="32">
        <v>3</v>
      </c>
      <c r="AA24" s="108">
        <v>4</v>
      </c>
      <c r="AB24" s="113">
        <v>6</v>
      </c>
      <c r="AC24" s="109">
        <v>10</v>
      </c>
      <c r="AD24" s="34" t="s">
        <v>419</v>
      </c>
      <c r="AE24" s="34" t="s">
        <v>567</v>
      </c>
      <c r="AF24" s="34" t="s">
        <v>75</v>
      </c>
      <c r="AG24" s="289" t="s">
        <v>740</v>
      </c>
      <c r="AI24" s="31" t="s">
        <v>679</v>
      </c>
      <c r="AJ24" s="34">
        <v>4</v>
      </c>
      <c r="AK24" s="34" t="s">
        <v>395</v>
      </c>
      <c r="AL24" s="32">
        <v>6</v>
      </c>
      <c r="AM24" s="32">
        <v>2</v>
      </c>
      <c r="AN24" s="32" t="s">
        <v>60</v>
      </c>
      <c r="AO24" s="33" t="s">
        <v>55</v>
      </c>
      <c r="AP24" s="32" t="s">
        <v>62</v>
      </c>
      <c r="AQ24" s="34" t="s">
        <v>650</v>
      </c>
      <c r="AR24" s="34">
        <v>120000</v>
      </c>
      <c r="AS24" s="34" t="s">
        <v>66</v>
      </c>
      <c r="AT24" s="281" t="s">
        <v>599</v>
      </c>
      <c r="AU24" s="35" t="s">
        <v>396</v>
      </c>
      <c r="AW24" s="390" t="s">
        <v>822</v>
      </c>
      <c r="AX24" s="23" t="s">
        <v>64</v>
      </c>
      <c r="AY24" s="23" t="s">
        <v>329</v>
      </c>
      <c r="BG24" s="23" t="s">
        <v>329</v>
      </c>
      <c r="BH24" s="23" t="s">
        <v>340</v>
      </c>
      <c r="BI24" s="23" t="s">
        <v>340</v>
      </c>
      <c r="BJ24" s="23" t="s">
        <v>340</v>
      </c>
      <c r="BK24" s="23" t="s">
        <v>150</v>
      </c>
      <c r="BL24" s="23" t="s">
        <v>150</v>
      </c>
      <c r="BM24" s="23" t="s">
        <v>361</v>
      </c>
      <c r="BN24" s="23" t="s">
        <v>329</v>
      </c>
      <c r="BO24" s="23" t="s">
        <v>329</v>
      </c>
      <c r="BP24" s="23" t="s">
        <v>329</v>
      </c>
      <c r="BQ24" s="23" t="s">
        <v>1093</v>
      </c>
      <c r="BR24" s="23" t="s">
        <v>1093</v>
      </c>
      <c r="BS24" s="23" t="s">
        <v>329</v>
      </c>
      <c r="BT24" s="23" t="s">
        <v>1093</v>
      </c>
      <c r="BU24" s="23" t="s">
        <v>329</v>
      </c>
      <c r="BV24" s="23" t="s">
        <v>1093</v>
      </c>
      <c r="BW24" s="23" t="s">
        <v>1093</v>
      </c>
      <c r="BX24" s="23" t="s">
        <v>329</v>
      </c>
      <c r="BY24" s="23" t="s">
        <v>329</v>
      </c>
      <c r="BZ24" s="23" t="s">
        <v>340</v>
      </c>
      <c r="CA24" s="23" t="s">
        <v>340</v>
      </c>
      <c r="CB24" s="23" t="s">
        <v>1093</v>
      </c>
      <c r="CC24" s="23" t="s">
        <v>150</v>
      </c>
      <c r="CD24" s="23" t="s">
        <v>361</v>
      </c>
      <c r="CE24" s="23" t="s">
        <v>150</v>
      </c>
      <c r="CF24" s="23" t="s">
        <v>1093</v>
      </c>
      <c r="CG24" s="23" t="s">
        <v>1093</v>
      </c>
      <c r="CH24" s="23" t="s">
        <v>1093</v>
      </c>
      <c r="CI24" s="23" t="s">
        <v>1093</v>
      </c>
      <c r="CJ24" s="23" t="s">
        <v>361</v>
      </c>
      <c r="CK24" s="23" t="s">
        <v>150</v>
      </c>
      <c r="CL24" s="23" t="s">
        <v>150</v>
      </c>
      <c r="CM24" s="23" t="s">
        <v>361</v>
      </c>
      <c r="CN24" s="23" t="s">
        <v>361</v>
      </c>
      <c r="CP24" s="37" t="s">
        <v>53</v>
      </c>
      <c r="CQ24"/>
      <c r="CR24" t="s">
        <v>532</v>
      </c>
      <c r="CS24" s="25" t="s">
        <v>292</v>
      </c>
      <c r="CT24" s="25" t="s">
        <v>446</v>
      </c>
      <c r="CU24" s="25" t="s">
        <v>445</v>
      </c>
      <c r="CV24" s="25" t="s">
        <v>447</v>
      </c>
      <c r="CW24" s="234" t="s">
        <v>481</v>
      </c>
      <c r="CX24" s="25" t="s">
        <v>472</v>
      </c>
      <c r="CY24" s="25" t="s">
        <v>494</v>
      </c>
      <c r="CZ24" s="25" t="s">
        <v>463</v>
      </c>
    </row>
    <row r="25" spans="1:104" x14ac:dyDescent="0.3">
      <c r="A25" s="259" t="s">
        <v>533</v>
      </c>
      <c r="B25" s="265" t="s">
        <v>534</v>
      </c>
      <c r="C25" s="264" t="s">
        <v>512</v>
      </c>
      <c r="D25" s="261" t="s">
        <v>52</v>
      </c>
      <c r="E25" s="261">
        <v>1</v>
      </c>
      <c r="F25" s="262">
        <v>60000</v>
      </c>
      <c r="H25" s="31" t="s">
        <v>576</v>
      </c>
      <c r="I25" s="32">
        <v>6</v>
      </c>
      <c r="J25" s="32">
        <v>6</v>
      </c>
      <c r="K25" s="32" t="s">
        <v>60</v>
      </c>
      <c r="L25" s="32" t="s">
        <v>61</v>
      </c>
      <c r="M25" s="32" t="s">
        <v>88</v>
      </c>
      <c r="N25" s="288" t="s">
        <v>573</v>
      </c>
      <c r="O25" s="288">
        <v>340000</v>
      </c>
      <c r="P25" s="34" t="s">
        <v>632</v>
      </c>
      <c r="Q25" s="281" t="s">
        <v>574</v>
      </c>
      <c r="R25" s="35" t="s">
        <v>575</v>
      </c>
      <c r="T25" s="27" t="s">
        <v>533</v>
      </c>
      <c r="U25" s="31" t="s">
        <v>523</v>
      </c>
      <c r="V25" s="314">
        <v>2</v>
      </c>
      <c r="W25" s="34" t="s">
        <v>727</v>
      </c>
      <c r="X25" s="36">
        <v>80000</v>
      </c>
      <c r="Y25" s="107">
        <v>5</v>
      </c>
      <c r="Z25" s="32">
        <v>3</v>
      </c>
      <c r="AA25" s="108">
        <v>4</v>
      </c>
      <c r="AB25" s="113">
        <v>6</v>
      </c>
      <c r="AC25" s="109">
        <v>10</v>
      </c>
      <c r="AD25" s="34" t="s">
        <v>736</v>
      </c>
      <c r="AE25" s="34" t="s">
        <v>558</v>
      </c>
      <c r="AF25" s="34" t="s">
        <v>75</v>
      </c>
      <c r="AG25" s="289" t="s">
        <v>740</v>
      </c>
      <c r="AI25" s="31" t="s">
        <v>679</v>
      </c>
      <c r="AJ25" s="34">
        <v>5</v>
      </c>
      <c r="AK25" s="34" t="s">
        <v>397</v>
      </c>
      <c r="AL25" s="32">
        <v>7</v>
      </c>
      <c r="AM25" s="32">
        <v>2</v>
      </c>
      <c r="AN25" s="32" t="s">
        <v>60</v>
      </c>
      <c r="AO25" s="33" t="s">
        <v>61</v>
      </c>
      <c r="AP25" s="32" t="s">
        <v>62</v>
      </c>
      <c r="AQ25" s="34" t="s">
        <v>398</v>
      </c>
      <c r="AR25" s="34">
        <v>120000</v>
      </c>
      <c r="AS25" s="34" t="s">
        <v>66</v>
      </c>
      <c r="AT25" s="281" t="s">
        <v>599</v>
      </c>
      <c r="AU25" s="35" t="s">
        <v>399</v>
      </c>
      <c r="AW25" s="390" t="s">
        <v>897</v>
      </c>
      <c r="AX25" s="23" t="s">
        <v>64</v>
      </c>
      <c r="AY25" s="23" t="s">
        <v>1089</v>
      </c>
      <c r="BG25" s="23" t="s">
        <v>1089</v>
      </c>
      <c r="BH25" s="23" t="s">
        <v>341</v>
      </c>
      <c r="BI25" s="23" t="s">
        <v>341</v>
      </c>
      <c r="BJ25" s="23" t="s">
        <v>341</v>
      </c>
      <c r="BK25" s="23" t="s">
        <v>350</v>
      </c>
      <c r="BL25" s="23" t="s">
        <v>350</v>
      </c>
      <c r="BM25" s="23" t="s">
        <v>1100</v>
      </c>
      <c r="BN25" s="23" t="s">
        <v>1089</v>
      </c>
      <c r="BO25" s="23" t="s">
        <v>1089</v>
      </c>
      <c r="BP25" s="23" t="s">
        <v>1089</v>
      </c>
      <c r="BQ25" s="23" t="s">
        <v>1095</v>
      </c>
      <c r="BR25" s="23" t="s">
        <v>1095</v>
      </c>
      <c r="BS25" s="23" t="s">
        <v>1089</v>
      </c>
      <c r="BT25" s="23" t="s">
        <v>1095</v>
      </c>
      <c r="BU25" s="23" t="s">
        <v>1089</v>
      </c>
      <c r="BV25" s="23" t="s">
        <v>1095</v>
      </c>
      <c r="BW25" s="23" t="s">
        <v>1095</v>
      </c>
      <c r="BX25" s="23" t="s">
        <v>1089</v>
      </c>
      <c r="BY25" s="23" t="s">
        <v>1089</v>
      </c>
      <c r="BZ25" s="23" t="s">
        <v>341</v>
      </c>
      <c r="CA25" s="23" t="s">
        <v>341</v>
      </c>
      <c r="CB25" s="23" t="s">
        <v>1095</v>
      </c>
      <c r="CC25" s="23" t="s">
        <v>350</v>
      </c>
      <c r="CD25" s="23" t="s">
        <v>1100</v>
      </c>
      <c r="CE25" s="23" t="s">
        <v>350</v>
      </c>
      <c r="CF25" s="23" t="s">
        <v>1095</v>
      </c>
      <c r="CG25" s="23" t="s">
        <v>1095</v>
      </c>
      <c r="CH25" s="23" t="s">
        <v>1095</v>
      </c>
      <c r="CI25" s="23" t="s">
        <v>1095</v>
      </c>
      <c r="CJ25" s="23" t="s">
        <v>1100</v>
      </c>
      <c r="CK25" s="23" t="s">
        <v>350</v>
      </c>
      <c r="CL25" s="23" t="s">
        <v>350</v>
      </c>
      <c r="CM25" s="23" t="s">
        <v>1100</v>
      </c>
      <c r="CN25" s="23" t="s">
        <v>1100</v>
      </c>
      <c r="CP25" s="37" t="s">
        <v>385</v>
      </c>
      <c r="CQ25"/>
      <c r="CR25" t="s">
        <v>533</v>
      </c>
      <c r="CS25" s="25" t="s">
        <v>132</v>
      </c>
      <c r="CT25" s="25" t="s">
        <v>446</v>
      </c>
      <c r="CU25" s="25" t="s">
        <v>445</v>
      </c>
      <c r="CV25" s="25" t="s">
        <v>447</v>
      </c>
      <c r="CW25" s="234" t="s">
        <v>479</v>
      </c>
      <c r="CX25" s="25" t="s">
        <v>473</v>
      </c>
      <c r="CY25" s="25" t="s">
        <v>495</v>
      </c>
      <c r="CZ25" s="25" t="s">
        <v>464</v>
      </c>
    </row>
    <row r="26" spans="1:104" x14ac:dyDescent="0.3">
      <c r="A26" s="259" t="s">
        <v>12</v>
      </c>
      <c r="B26" s="265" t="s">
        <v>535</v>
      </c>
      <c r="C26" s="264" t="s">
        <v>512</v>
      </c>
      <c r="D26" s="261" t="s">
        <v>117</v>
      </c>
      <c r="E26" s="264">
        <v>3</v>
      </c>
      <c r="F26" s="262">
        <v>60000</v>
      </c>
      <c r="H26" s="31" t="s">
        <v>53</v>
      </c>
      <c r="I26" s="32">
        <v>7</v>
      </c>
      <c r="J26" s="32">
        <v>1</v>
      </c>
      <c r="K26" s="32" t="s">
        <v>54</v>
      </c>
      <c r="L26" s="32" t="s">
        <v>55</v>
      </c>
      <c r="M26" s="32" t="s">
        <v>56</v>
      </c>
      <c r="N26" s="34" t="s">
        <v>543</v>
      </c>
      <c r="O26" s="34">
        <v>80000</v>
      </c>
      <c r="P26" s="34" t="s">
        <v>147</v>
      </c>
      <c r="Q26" s="281" t="s">
        <v>549</v>
      </c>
      <c r="R26" s="35" t="s">
        <v>544</v>
      </c>
      <c r="T26" s="27" t="s">
        <v>12</v>
      </c>
      <c r="U26" s="31" t="s">
        <v>523</v>
      </c>
      <c r="V26" s="314">
        <v>2</v>
      </c>
      <c r="W26" s="34" t="s">
        <v>728</v>
      </c>
      <c r="X26" s="36">
        <v>130000</v>
      </c>
      <c r="Y26" s="107">
        <v>6</v>
      </c>
      <c r="Z26" s="32">
        <v>4</v>
      </c>
      <c r="AA26" s="108">
        <v>4</v>
      </c>
      <c r="AB26" s="113">
        <v>6</v>
      </c>
      <c r="AC26" s="109">
        <v>10</v>
      </c>
      <c r="AD26" s="288" t="s">
        <v>737</v>
      </c>
      <c r="AE26" s="34" t="s">
        <v>631</v>
      </c>
      <c r="AF26" s="34" t="s">
        <v>75</v>
      </c>
      <c r="AG26" s="289" t="s">
        <v>740</v>
      </c>
      <c r="AI26" s="31" t="s">
        <v>679</v>
      </c>
      <c r="AJ26" s="34">
        <v>6</v>
      </c>
      <c r="AK26" s="34" t="s">
        <v>421</v>
      </c>
      <c r="AL26" s="32">
        <v>7</v>
      </c>
      <c r="AM26" s="32">
        <v>3</v>
      </c>
      <c r="AN26" s="32" t="s">
        <v>60</v>
      </c>
      <c r="AO26" s="33" t="s">
        <v>72</v>
      </c>
      <c r="AP26" s="32" t="s">
        <v>62</v>
      </c>
      <c r="AQ26" s="34" t="s">
        <v>430</v>
      </c>
      <c r="AR26" s="34">
        <v>130000</v>
      </c>
      <c r="AS26" s="34" t="s">
        <v>66</v>
      </c>
      <c r="AT26" s="281" t="s">
        <v>599</v>
      </c>
      <c r="AU26" s="35" t="s">
        <v>431</v>
      </c>
      <c r="AW26" s="390" t="s">
        <v>953</v>
      </c>
      <c r="AX26" s="23" t="s">
        <v>798</v>
      </c>
      <c r="AY26" s="23" t="s">
        <v>1092</v>
      </c>
      <c r="BI26" s="23" t="s">
        <v>1099</v>
      </c>
      <c r="BJ26" s="23" t="s">
        <v>351</v>
      </c>
      <c r="BL26" s="23" t="s">
        <v>351</v>
      </c>
      <c r="BN26" s="23" t="s">
        <v>331</v>
      </c>
      <c r="BO26" s="23" t="s">
        <v>1099</v>
      </c>
      <c r="BP26" s="23" t="s">
        <v>351</v>
      </c>
      <c r="BR26" s="23" t="s">
        <v>331</v>
      </c>
      <c r="BS26" s="23" t="s">
        <v>1092</v>
      </c>
      <c r="BT26" s="23" t="s">
        <v>331</v>
      </c>
      <c r="BU26" s="23" t="s">
        <v>331</v>
      </c>
      <c r="BV26" s="23" t="s">
        <v>351</v>
      </c>
      <c r="BW26" s="23" t="s">
        <v>1099</v>
      </c>
      <c r="BX26" s="23" t="s">
        <v>1092</v>
      </c>
      <c r="BY26" s="23" t="s">
        <v>1092</v>
      </c>
      <c r="CA26" s="23" t="s">
        <v>351</v>
      </c>
      <c r="CE26" s="23" t="s">
        <v>351</v>
      </c>
      <c r="CF26" s="23" t="s">
        <v>331</v>
      </c>
      <c r="CG26" s="23" t="s">
        <v>351</v>
      </c>
      <c r="CH26" s="23" t="s">
        <v>1099</v>
      </c>
      <c r="CI26" s="23" t="s">
        <v>331</v>
      </c>
      <c r="CK26" s="23" t="s">
        <v>351</v>
      </c>
      <c r="CP26" s="37" t="s">
        <v>393</v>
      </c>
      <c r="CQ26"/>
      <c r="CR26" t="s">
        <v>12</v>
      </c>
      <c r="CS26" s="25" t="s">
        <v>133</v>
      </c>
      <c r="CT26" s="26" t="s">
        <v>58</v>
      </c>
      <c r="CU26" s="26" t="s">
        <v>58</v>
      </c>
      <c r="CV26" s="26" t="s">
        <v>58</v>
      </c>
      <c r="CW26" s="234" t="s">
        <v>486</v>
      </c>
      <c r="CX26" s="25" t="s">
        <v>473</v>
      </c>
      <c r="CY26" s="25" t="s">
        <v>500</v>
      </c>
      <c r="CZ26" s="25" t="s">
        <v>464</v>
      </c>
    </row>
    <row r="27" spans="1:104" x14ac:dyDescent="0.3">
      <c r="A27" s="259" t="s">
        <v>945</v>
      </c>
      <c r="B27" s="263" t="s">
        <v>536</v>
      </c>
      <c r="C27" s="261" t="s">
        <v>51</v>
      </c>
      <c r="D27" s="261" t="s">
        <v>52</v>
      </c>
      <c r="E27" s="264">
        <v>4</v>
      </c>
      <c r="F27" s="262">
        <v>70000</v>
      </c>
      <c r="H27" s="31" t="s">
        <v>283</v>
      </c>
      <c r="I27" s="32">
        <v>5</v>
      </c>
      <c r="J27" s="32">
        <v>4</v>
      </c>
      <c r="K27" s="33" t="s">
        <v>61</v>
      </c>
      <c r="L27" s="33" t="s">
        <v>55</v>
      </c>
      <c r="M27" s="33" t="s">
        <v>69</v>
      </c>
      <c r="N27" s="34" t="s">
        <v>648</v>
      </c>
      <c r="O27" s="34">
        <v>130000</v>
      </c>
      <c r="P27" s="34" t="s">
        <v>147</v>
      </c>
      <c r="Q27" s="281" t="s">
        <v>629</v>
      </c>
      <c r="R27" s="35" t="s">
        <v>284</v>
      </c>
      <c r="T27" s="27" t="s">
        <v>945</v>
      </c>
      <c r="U27" s="31" t="s">
        <v>523</v>
      </c>
      <c r="V27" s="314">
        <v>1</v>
      </c>
      <c r="W27" s="34" t="s">
        <v>722</v>
      </c>
      <c r="X27" s="36">
        <v>150000</v>
      </c>
      <c r="Y27" s="107">
        <v>5</v>
      </c>
      <c r="Z27" s="32">
        <v>5</v>
      </c>
      <c r="AA27" s="108">
        <v>4</v>
      </c>
      <c r="AB27" s="337">
        <v>6</v>
      </c>
      <c r="AC27" s="109">
        <v>9</v>
      </c>
      <c r="AD27" s="34" t="s">
        <v>717</v>
      </c>
      <c r="AE27" s="34" t="s">
        <v>721</v>
      </c>
      <c r="AF27" s="288" t="s">
        <v>99</v>
      </c>
      <c r="AG27" s="289" t="s">
        <v>100</v>
      </c>
      <c r="AI27" s="31" t="s">
        <v>679</v>
      </c>
      <c r="AJ27" s="34">
        <v>7</v>
      </c>
      <c r="AK27" s="34" t="s">
        <v>597</v>
      </c>
      <c r="AL27" s="32">
        <v>6</v>
      </c>
      <c r="AM27" s="32">
        <v>2</v>
      </c>
      <c r="AN27" s="32" t="s">
        <v>60</v>
      </c>
      <c r="AO27" s="33" t="s">
        <v>60</v>
      </c>
      <c r="AP27" s="32" t="s">
        <v>62</v>
      </c>
      <c r="AQ27" s="34" t="s">
        <v>598</v>
      </c>
      <c r="AR27" s="34">
        <v>210000</v>
      </c>
      <c r="AS27" s="34" t="s">
        <v>66</v>
      </c>
      <c r="AT27" s="281" t="s">
        <v>599</v>
      </c>
      <c r="AU27" s="35" t="s">
        <v>84</v>
      </c>
      <c r="AW27" s="390" t="s">
        <v>954</v>
      </c>
      <c r="AX27" s="23" t="s">
        <v>798</v>
      </c>
      <c r="AY27" s="23" t="s">
        <v>1091</v>
      </c>
      <c r="BI27" s="23" t="s">
        <v>141</v>
      </c>
      <c r="BJ27" s="23" t="s">
        <v>352</v>
      </c>
      <c r="BL27" s="23" t="s">
        <v>352</v>
      </c>
      <c r="BN27" s="23" t="s">
        <v>332</v>
      </c>
      <c r="BO27" s="23" t="s">
        <v>141</v>
      </c>
      <c r="BP27" s="23" t="s">
        <v>352</v>
      </c>
      <c r="BR27" s="23" t="s">
        <v>332</v>
      </c>
      <c r="BS27" s="23" t="s">
        <v>1091</v>
      </c>
      <c r="BT27" s="23" t="s">
        <v>332</v>
      </c>
      <c r="BU27" s="23" t="s">
        <v>332</v>
      </c>
      <c r="BV27" s="23" t="s">
        <v>352</v>
      </c>
      <c r="BW27" s="23" t="s">
        <v>141</v>
      </c>
      <c r="BX27" s="23" t="s">
        <v>1091</v>
      </c>
      <c r="BY27" s="23" t="s">
        <v>1091</v>
      </c>
      <c r="CA27" s="23" t="s">
        <v>352</v>
      </c>
      <c r="CE27" s="23" t="s">
        <v>352</v>
      </c>
      <c r="CF27" s="23" t="s">
        <v>332</v>
      </c>
      <c r="CG27" s="23" t="s">
        <v>352</v>
      </c>
      <c r="CH27" s="23" t="s">
        <v>141</v>
      </c>
      <c r="CI27" s="23" t="s">
        <v>332</v>
      </c>
      <c r="CK27" s="23" t="s">
        <v>352</v>
      </c>
      <c r="CP27" s="37" t="s">
        <v>395</v>
      </c>
      <c r="CQ27"/>
      <c r="CR27" t="s">
        <v>945</v>
      </c>
      <c r="CS27" s="25" t="s">
        <v>67</v>
      </c>
      <c r="CT27" s="26" t="s">
        <v>58</v>
      </c>
      <c r="CU27" s="26" t="s">
        <v>58</v>
      </c>
      <c r="CV27" s="26" t="s">
        <v>58</v>
      </c>
      <c r="CW27" s="234" t="s">
        <v>487</v>
      </c>
      <c r="CX27" s="25" t="s">
        <v>471</v>
      </c>
      <c r="CY27" s="25" t="s">
        <v>501</v>
      </c>
      <c r="CZ27" s="25" t="s">
        <v>464</v>
      </c>
    </row>
    <row r="28" spans="1:104" ht="15" thickBot="1" x14ac:dyDescent="0.35">
      <c r="A28" s="266" t="s">
        <v>946</v>
      </c>
      <c r="B28" s="263" t="s">
        <v>536</v>
      </c>
      <c r="C28" s="264" t="s">
        <v>190</v>
      </c>
      <c r="D28" s="264" t="s">
        <v>52</v>
      </c>
      <c r="E28" s="264">
        <v>4</v>
      </c>
      <c r="F28" s="267">
        <v>70000</v>
      </c>
      <c r="H28" s="31" t="s">
        <v>281</v>
      </c>
      <c r="I28" s="32">
        <v>5</v>
      </c>
      <c r="J28" s="32">
        <v>5</v>
      </c>
      <c r="K28" s="33" t="s">
        <v>61</v>
      </c>
      <c r="L28" s="291" t="s">
        <v>56</v>
      </c>
      <c r="M28" s="33" t="s">
        <v>73</v>
      </c>
      <c r="N28" s="34" t="s">
        <v>656</v>
      </c>
      <c r="O28" s="34">
        <v>200000</v>
      </c>
      <c r="P28" s="34" t="s">
        <v>147</v>
      </c>
      <c r="Q28" s="281" t="s">
        <v>657</v>
      </c>
      <c r="R28" s="35" t="s">
        <v>282</v>
      </c>
      <c r="T28" s="27" t="s">
        <v>946</v>
      </c>
      <c r="U28" s="50" t="s">
        <v>523</v>
      </c>
      <c r="V28" s="318">
        <v>16</v>
      </c>
      <c r="W28" s="51" t="s">
        <v>723</v>
      </c>
      <c r="X28" s="52">
        <v>40000</v>
      </c>
      <c r="Y28" s="110">
        <v>6</v>
      </c>
      <c r="Z28" s="46">
        <v>3</v>
      </c>
      <c r="AA28" s="111">
        <v>3</v>
      </c>
      <c r="AB28" s="111">
        <v>4</v>
      </c>
      <c r="AC28" s="112">
        <v>8</v>
      </c>
      <c r="AD28" s="51" t="s">
        <v>137</v>
      </c>
      <c r="AE28" s="40" t="s">
        <v>685</v>
      </c>
      <c r="AF28" s="42" t="s">
        <v>55</v>
      </c>
      <c r="AG28" s="43" t="s">
        <v>55</v>
      </c>
      <c r="AI28" s="31" t="s">
        <v>679</v>
      </c>
      <c r="AJ28" s="34">
        <v>8</v>
      </c>
      <c r="AK28" s="34" t="s">
        <v>79</v>
      </c>
      <c r="AL28" s="32">
        <v>5</v>
      </c>
      <c r="AM28" s="32">
        <v>5</v>
      </c>
      <c r="AN28" s="32" t="s">
        <v>61</v>
      </c>
      <c r="AO28" s="33" t="s">
        <v>61</v>
      </c>
      <c r="AP28" s="32" t="s">
        <v>73</v>
      </c>
      <c r="AQ28" s="34" t="s">
        <v>615</v>
      </c>
      <c r="AR28" s="34">
        <v>250000</v>
      </c>
      <c r="AS28" s="34" t="s">
        <v>66</v>
      </c>
      <c r="AT28" s="281" t="s">
        <v>574</v>
      </c>
      <c r="AU28" s="35" t="s">
        <v>618</v>
      </c>
      <c r="AW28" s="390" t="s">
        <v>123</v>
      </c>
      <c r="AX28" s="23" t="s">
        <v>798</v>
      </c>
      <c r="AY28" s="23" t="s">
        <v>1094</v>
      </c>
      <c r="BI28" s="23" t="s">
        <v>342</v>
      </c>
      <c r="BJ28" s="23" t="s">
        <v>1101</v>
      </c>
      <c r="BL28" s="23" t="s">
        <v>1101</v>
      </c>
      <c r="BN28" s="23" t="s">
        <v>333</v>
      </c>
      <c r="BO28" s="23" t="s">
        <v>342</v>
      </c>
      <c r="BP28" s="23" t="s">
        <v>1101</v>
      </c>
      <c r="BR28" s="23" t="s">
        <v>333</v>
      </c>
      <c r="BS28" s="23" t="s">
        <v>1094</v>
      </c>
      <c r="BT28" s="23" t="s">
        <v>333</v>
      </c>
      <c r="BU28" s="23" t="s">
        <v>333</v>
      </c>
      <c r="BV28" s="23" t="s">
        <v>1101</v>
      </c>
      <c r="BW28" s="23" t="s">
        <v>342</v>
      </c>
      <c r="BX28" s="23" t="s">
        <v>1094</v>
      </c>
      <c r="BY28" s="23" t="s">
        <v>1094</v>
      </c>
      <c r="CA28" s="23" t="s">
        <v>1101</v>
      </c>
      <c r="CE28" s="23" t="s">
        <v>1101</v>
      </c>
      <c r="CF28" s="23" t="s">
        <v>333</v>
      </c>
      <c r="CG28" s="23" t="s">
        <v>1101</v>
      </c>
      <c r="CH28" s="23" t="s">
        <v>342</v>
      </c>
      <c r="CI28" s="23" t="s">
        <v>333</v>
      </c>
      <c r="CK28" s="23" t="s">
        <v>1101</v>
      </c>
      <c r="CP28" s="37" t="s">
        <v>397</v>
      </c>
      <c r="CQ28"/>
      <c r="CR28" t="s">
        <v>946</v>
      </c>
      <c r="CS28" s="25" t="s">
        <v>67</v>
      </c>
      <c r="CT28" s="26" t="s">
        <v>58</v>
      </c>
      <c r="CU28" s="26" t="s">
        <v>58</v>
      </c>
      <c r="CV28" s="26" t="s">
        <v>58</v>
      </c>
      <c r="CW28" s="234" t="s">
        <v>487</v>
      </c>
      <c r="CX28" s="25" t="s">
        <v>471</v>
      </c>
      <c r="CY28" s="25" t="s">
        <v>501</v>
      </c>
      <c r="CZ28" s="25" t="s">
        <v>464</v>
      </c>
    </row>
    <row r="29" spans="1:104" x14ac:dyDescent="0.3">
      <c r="A29" s="259" t="s">
        <v>537</v>
      </c>
      <c r="B29" s="268" t="s">
        <v>58</v>
      </c>
      <c r="C29" s="261" t="s">
        <v>97</v>
      </c>
      <c r="D29" s="261" t="s">
        <v>52</v>
      </c>
      <c r="E29" s="261">
        <v>1</v>
      </c>
      <c r="F29" s="262">
        <v>70000</v>
      </c>
      <c r="H29" s="31" t="s">
        <v>79</v>
      </c>
      <c r="I29" s="32">
        <v>5</v>
      </c>
      <c r="J29" s="32">
        <v>5</v>
      </c>
      <c r="K29" s="32" t="s">
        <v>61</v>
      </c>
      <c r="L29" s="32" t="s">
        <v>61</v>
      </c>
      <c r="M29" s="32" t="s">
        <v>73</v>
      </c>
      <c r="N29" s="34" t="s">
        <v>615</v>
      </c>
      <c r="O29" s="34">
        <v>250000</v>
      </c>
      <c r="P29" s="34" t="s">
        <v>147</v>
      </c>
      <c r="Q29" s="281" t="s">
        <v>574</v>
      </c>
      <c r="R29" s="35" t="s">
        <v>618</v>
      </c>
      <c r="T29" s="27" t="s">
        <v>537</v>
      </c>
      <c r="U29" s="13" t="s">
        <v>524</v>
      </c>
      <c r="V29" s="316">
        <v>16</v>
      </c>
      <c r="W29" s="15" t="s">
        <v>729</v>
      </c>
      <c r="X29" s="17">
        <v>40000</v>
      </c>
      <c r="Y29" s="104">
        <v>6</v>
      </c>
      <c r="Z29" s="14">
        <v>3</v>
      </c>
      <c r="AA29" s="105">
        <v>3</v>
      </c>
      <c r="AB29" s="105">
        <v>4</v>
      </c>
      <c r="AC29" s="106">
        <v>8</v>
      </c>
      <c r="AD29" s="45" t="s">
        <v>55</v>
      </c>
      <c r="AE29" s="45" t="s">
        <v>685</v>
      </c>
      <c r="AF29" s="309" t="s">
        <v>738</v>
      </c>
      <c r="AG29" s="325" t="s">
        <v>203</v>
      </c>
      <c r="AI29" s="31" t="s">
        <v>679</v>
      </c>
      <c r="AJ29" s="34">
        <v>9</v>
      </c>
      <c r="AK29" s="34" t="s">
        <v>77</v>
      </c>
      <c r="AL29" s="32">
        <v>5</v>
      </c>
      <c r="AM29" s="32">
        <v>2</v>
      </c>
      <c r="AN29" s="32" t="s">
        <v>60</v>
      </c>
      <c r="AO29" s="33" t="s">
        <v>72</v>
      </c>
      <c r="AP29" s="32" t="s">
        <v>93</v>
      </c>
      <c r="AQ29" s="34" t="s">
        <v>616</v>
      </c>
      <c r="AR29" s="34">
        <v>0</v>
      </c>
      <c r="AS29" s="34" t="s">
        <v>66</v>
      </c>
      <c r="AT29" s="281" t="s">
        <v>617</v>
      </c>
      <c r="AU29" s="35" t="s">
        <v>619</v>
      </c>
      <c r="AW29" s="390" t="s">
        <v>198</v>
      </c>
      <c r="AX29" s="23" t="s">
        <v>798</v>
      </c>
      <c r="AY29" s="23" t="s">
        <v>325</v>
      </c>
      <c r="BI29" s="23" t="s">
        <v>343</v>
      </c>
      <c r="BJ29" s="23" t="s">
        <v>353</v>
      </c>
      <c r="BL29" s="23" t="s">
        <v>353</v>
      </c>
      <c r="BN29" s="23" t="s">
        <v>95</v>
      </c>
      <c r="BO29" s="23" t="s">
        <v>343</v>
      </c>
      <c r="BP29" s="23" t="s">
        <v>353</v>
      </c>
      <c r="BR29" s="23" t="s">
        <v>95</v>
      </c>
      <c r="BS29" s="23" t="s">
        <v>325</v>
      </c>
      <c r="BT29" s="23" t="s">
        <v>95</v>
      </c>
      <c r="BU29" s="23" t="s">
        <v>95</v>
      </c>
      <c r="BV29" s="23" t="s">
        <v>353</v>
      </c>
      <c r="BW29" s="23" t="s">
        <v>343</v>
      </c>
      <c r="BX29" s="23" t="s">
        <v>325</v>
      </c>
      <c r="BY29" s="23" t="s">
        <v>325</v>
      </c>
      <c r="CA29" s="23" t="s">
        <v>353</v>
      </c>
      <c r="CE29" s="23" t="s">
        <v>353</v>
      </c>
      <c r="CF29" s="23" t="s">
        <v>95</v>
      </c>
      <c r="CG29" s="23" t="s">
        <v>353</v>
      </c>
      <c r="CH29" s="23" t="s">
        <v>343</v>
      </c>
      <c r="CI29" s="23" t="s">
        <v>95</v>
      </c>
      <c r="CK29" s="23" t="s">
        <v>353</v>
      </c>
      <c r="CP29" s="37" t="s">
        <v>400</v>
      </c>
      <c r="CQ29"/>
      <c r="CR29" t="s">
        <v>537</v>
      </c>
      <c r="CS29" s="25" t="s">
        <v>67</v>
      </c>
      <c r="CT29" s="26" t="s">
        <v>58</v>
      </c>
      <c r="CU29" s="26" t="s">
        <v>58</v>
      </c>
      <c r="CV29" s="26" t="s">
        <v>58</v>
      </c>
      <c r="CW29" s="234" t="s">
        <v>481</v>
      </c>
      <c r="CX29" s="25" t="s">
        <v>472</v>
      </c>
      <c r="CY29" s="25" t="s">
        <v>494</v>
      </c>
      <c r="CZ29" s="25" t="s">
        <v>463</v>
      </c>
    </row>
    <row r="30" spans="1:104" x14ac:dyDescent="0.3">
      <c r="A30" s="259" t="s">
        <v>15</v>
      </c>
      <c r="B30" s="265" t="s">
        <v>538</v>
      </c>
      <c r="C30" s="261" t="s">
        <v>51</v>
      </c>
      <c r="D30" s="261" t="s">
        <v>52</v>
      </c>
      <c r="E30" s="264">
        <v>2</v>
      </c>
      <c r="F30" s="262">
        <v>60000</v>
      </c>
      <c r="H30" s="31" t="s">
        <v>77</v>
      </c>
      <c r="I30" s="32">
        <v>5</v>
      </c>
      <c r="J30" s="32">
        <v>2</v>
      </c>
      <c r="K30" s="32" t="s">
        <v>60</v>
      </c>
      <c r="L30" s="290" t="s">
        <v>72</v>
      </c>
      <c r="M30" s="32" t="s">
        <v>93</v>
      </c>
      <c r="N30" s="34" t="s">
        <v>616</v>
      </c>
      <c r="O30" s="44">
        <v>0</v>
      </c>
      <c r="P30" s="34" t="s">
        <v>147</v>
      </c>
      <c r="Q30" s="281" t="s">
        <v>617</v>
      </c>
      <c r="R30" s="35" t="s">
        <v>619</v>
      </c>
      <c r="T30" s="27" t="s">
        <v>15</v>
      </c>
      <c r="U30" s="31" t="s">
        <v>524</v>
      </c>
      <c r="V30" s="315">
        <v>2</v>
      </c>
      <c r="W30" s="19" t="s">
        <v>730</v>
      </c>
      <c r="X30" s="336">
        <v>60000</v>
      </c>
      <c r="Y30" s="209">
        <v>6</v>
      </c>
      <c r="Z30" s="20">
        <v>3</v>
      </c>
      <c r="AA30" s="210">
        <v>3</v>
      </c>
      <c r="AB30" s="210">
        <v>5</v>
      </c>
      <c r="AC30" s="211">
        <v>8</v>
      </c>
      <c r="AD30" s="212" t="s">
        <v>145</v>
      </c>
      <c r="AE30" s="212" t="s">
        <v>599</v>
      </c>
      <c r="AF30" s="285" t="s">
        <v>739</v>
      </c>
      <c r="AG30" s="287" t="s">
        <v>113</v>
      </c>
      <c r="AI30" s="31" t="s">
        <v>679</v>
      </c>
      <c r="AJ30" s="34">
        <v>10</v>
      </c>
      <c r="AK30" s="34" t="s">
        <v>400</v>
      </c>
      <c r="AL30" s="32">
        <v>5</v>
      </c>
      <c r="AM30" s="32">
        <v>6</v>
      </c>
      <c r="AN30" s="32" t="s">
        <v>72</v>
      </c>
      <c r="AO30" s="33" t="s">
        <v>61</v>
      </c>
      <c r="AP30" s="32" t="s">
        <v>73</v>
      </c>
      <c r="AQ30" s="34" t="s">
        <v>580</v>
      </c>
      <c r="AR30" s="34">
        <v>250000</v>
      </c>
      <c r="AS30" s="34" t="s">
        <v>66</v>
      </c>
      <c r="AT30" s="281" t="s">
        <v>581</v>
      </c>
      <c r="AU30" s="35" t="s">
        <v>401</v>
      </c>
      <c r="AW30" s="390" t="s">
        <v>686</v>
      </c>
      <c r="AX30" s="23" t="s">
        <v>798</v>
      </c>
      <c r="AY30" s="23" t="s">
        <v>1098</v>
      </c>
      <c r="BI30" s="23" t="s">
        <v>344</v>
      </c>
      <c r="BJ30" s="23" t="s">
        <v>355</v>
      </c>
      <c r="BL30" s="23" t="s">
        <v>355</v>
      </c>
      <c r="BN30" s="23" t="s">
        <v>334</v>
      </c>
      <c r="BO30" s="23" t="s">
        <v>344</v>
      </c>
      <c r="BP30" s="23" t="s">
        <v>355</v>
      </c>
      <c r="BR30" s="23" t="s">
        <v>334</v>
      </c>
      <c r="BS30" s="23" t="s">
        <v>1098</v>
      </c>
      <c r="BT30" s="23" t="s">
        <v>334</v>
      </c>
      <c r="BU30" s="23" t="s">
        <v>334</v>
      </c>
      <c r="BV30" s="23" t="s">
        <v>355</v>
      </c>
      <c r="BW30" s="23" t="s">
        <v>344</v>
      </c>
      <c r="BX30" s="23" t="s">
        <v>1098</v>
      </c>
      <c r="BY30" s="23" t="s">
        <v>1098</v>
      </c>
      <c r="CA30" s="23" t="s">
        <v>355</v>
      </c>
      <c r="CE30" s="23" t="s">
        <v>355</v>
      </c>
      <c r="CF30" s="23" t="s">
        <v>334</v>
      </c>
      <c r="CG30" s="23" t="s">
        <v>355</v>
      </c>
      <c r="CH30" s="23" t="s">
        <v>344</v>
      </c>
      <c r="CI30" s="23" t="s">
        <v>334</v>
      </c>
      <c r="CK30" s="23" t="s">
        <v>355</v>
      </c>
      <c r="CP30" s="37" t="s">
        <v>420</v>
      </c>
      <c r="CQ30"/>
      <c r="CR30" t="s">
        <v>15</v>
      </c>
      <c r="CS30" s="25" t="s">
        <v>140</v>
      </c>
      <c r="CT30" s="26" t="s">
        <v>58</v>
      </c>
      <c r="CU30" s="26" t="s">
        <v>58</v>
      </c>
      <c r="CV30" s="26" t="s">
        <v>58</v>
      </c>
      <c r="CW30" s="234" t="s">
        <v>480</v>
      </c>
      <c r="CX30" s="25" t="s">
        <v>471</v>
      </c>
      <c r="CY30" s="25" t="s">
        <v>501</v>
      </c>
      <c r="CZ30" s="25" t="s">
        <v>464</v>
      </c>
    </row>
    <row r="31" spans="1:104" x14ac:dyDescent="0.3">
      <c r="A31" s="259" t="s">
        <v>539</v>
      </c>
      <c r="B31" s="260" t="s">
        <v>522</v>
      </c>
      <c r="C31" s="261" t="s">
        <v>116</v>
      </c>
      <c r="D31" s="261" t="s">
        <v>117</v>
      </c>
      <c r="E31" s="264">
        <v>2</v>
      </c>
      <c r="F31" s="262">
        <v>70000</v>
      </c>
      <c r="H31" s="31" t="s">
        <v>576</v>
      </c>
      <c r="I31" s="32">
        <v>6</v>
      </c>
      <c r="J31" s="32">
        <v>6</v>
      </c>
      <c r="K31" s="32" t="s">
        <v>60</v>
      </c>
      <c r="L31" s="32" t="s">
        <v>61</v>
      </c>
      <c r="M31" s="32" t="s">
        <v>88</v>
      </c>
      <c r="N31" s="288" t="s">
        <v>573</v>
      </c>
      <c r="O31" s="288">
        <v>340000</v>
      </c>
      <c r="P31" s="34" t="s">
        <v>147</v>
      </c>
      <c r="Q31" s="281" t="s">
        <v>574</v>
      </c>
      <c r="R31" s="35" t="s">
        <v>575</v>
      </c>
      <c r="T31" s="27" t="s">
        <v>539</v>
      </c>
      <c r="U31" s="31" t="s">
        <v>524</v>
      </c>
      <c r="V31" s="314">
        <v>4</v>
      </c>
      <c r="W31" s="34" t="s">
        <v>731</v>
      </c>
      <c r="X31" s="36">
        <v>70000</v>
      </c>
      <c r="Y31" s="107">
        <v>4</v>
      </c>
      <c r="Z31" s="32">
        <v>3</v>
      </c>
      <c r="AA31" s="108">
        <v>4</v>
      </c>
      <c r="AB31" s="113">
        <v>6</v>
      </c>
      <c r="AC31" s="109">
        <v>10</v>
      </c>
      <c r="AD31" s="34" t="s">
        <v>419</v>
      </c>
      <c r="AE31" s="34" t="s">
        <v>567</v>
      </c>
      <c r="AF31" s="34" t="s">
        <v>75</v>
      </c>
      <c r="AG31" s="289" t="s">
        <v>740</v>
      </c>
      <c r="AI31" s="31" t="s">
        <v>679</v>
      </c>
      <c r="AJ31" s="34">
        <v>11</v>
      </c>
      <c r="AK31" s="34" t="s">
        <v>591</v>
      </c>
      <c r="AL31" s="32">
        <v>6</v>
      </c>
      <c r="AM31" s="32">
        <v>5</v>
      </c>
      <c r="AN31" s="32" t="s">
        <v>60</v>
      </c>
      <c r="AO31" s="33" t="s">
        <v>72</v>
      </c>
      <c r="AP31" s="32" t="s">
        <v>73</v>
      </c>
      <c r="AQ31" s="34" t="s">
        <v>592</v>
      </c>
      <c r="AR31" s="34">
        <v>260000</v>
      </c>
      <c r="AS31" s="34" t="s">
        <v>66</v>
      </c>
      <c r="AT31" s="281" t="s">
        <v>593</v>
      </c>
      <c r="AU31" s="35" t="s">
        <v>594</v>
      </c>
      <c r="AW31" s="390" t="s">
        <v>76</v>
      </c>
      <c r="AX31" s="23" t="s">
        <v>798</v>
      </c>
      <c r="AY31" s="23" t="s">
        <v>316</v>
      </c>
      <c r="BI31" s="23" t="s">
        <v>345</v>
      </c>
      <c r="BJ31" s="23" t="s">
        <v>356</v>
      </c>
      <c r="BL31" s="23" t="s">
        <v>356</v>
      </c>
      <c r="BN31" s="23" t="s">
        <v>335</v>
      </c>
      <c r="BO31" s="23" t="s">
        <v>345</v>
      </c>
      <c r="BP31" s="23" t="s">
        <v>356</v>
      </c>
      <c r="BR31" s="23" t="s">
        <v>335</v>
      </c>
      <c r="BS31" s="23" t="s">
        <v>316</v>
      </c>
      <c r="BT31" s="23" t="s">
        <v>335</v>
      </c>
      <c r="BU31" s="23" t="s">
        <v>335</v>
      </c>
      <c r="BV31" s="23" t="s">
        <v>356</v>
      </c>
      <c r="BW31" s="23" t="s">
        <v>345</v>
      </c>
      <c r="BX31" s="23" t="s">
        <v>316</v>
      </c>
      <c r="BY31" s="23" t="s">
        <v>316</v>
      </c>
      <c r="CA31" s="23" t="s">
        <v>356</v>
      </c>
      <c r="CE31" s="23" t="s">
        <v>356</v>
      </c>
      <c r="CF31" s="23" t="s">
        <v>335</v>
      </c>
      <c r="CG31" s="23" t="s">
        <v>356</v>
      </c>
      <c r="CH31" s="23" t="s">
        <v>345</v>
      </c>
      <c r="CI31" s="23" t="s">
        <v>335</v>
      </c>
      <c r="CK31" s="23" t="s">
        <v>356</v>
      </c>
      <c r="CP31" s="37" t="s">
        <v>421</v>
      </c>
      <c r="CQ31"/>
      <c r="CR31" t="s">
        <v>539</v>
      </c>
      <c r="CS31" s="25" t="s">
        <v>142</v>
      </c>
      <c r="CT31" s="26" t="s">
        <v>58</v>
      </c>
      <c r="CU31" s="26" t="s">
        <v>58</v>
      </c>
      <c r="CV31" s="26" t="s">
        <v>58</v>
      </c>
      <c r="CW31" s="234" t="s">
        <v>485</v>
      </c>
      <c r="CX31" s="25" t="s">
        <v>478</v>
      </c>
      <c r="CY31" s="25" t="s">
        <v>499</v>
      </c>
      <c r="CZ31" s="25" t="s">
        <v>464</v>
      </c>
    </row>
    <row r="32" spans="1:104" x14ac:dyDescent="0.3">
      <c r="A32" s="259" t="s">
        <v>18</v>
      </c>
      <c r="B32" s="268" t="s">
        <v>58</v>
      </c>
      <c r="C32" s="261" t="s">
        <v>131</v>
      </c>
      <c r="D32" s="261" t="s">
        <v>52</v>
      </c>
      <c r="E32" s="264">
        <v>2</v>
      </c>
      <c r="F32" s="262">
        <v>50000</v>
      </c>
      <c r="H32" s="31" t="s">
        <v>53</v>
      </c>
      <c r="I32" s="32">
        <v>7</v>
      </c>
      <c r="J32" s="32">
        <v>1</v>
      </c>
      <c r="K32" s="32" t="s">
        <v>54</v>
      </c>
      <c r="L32" s="32" t="s">
        <v>55</v>
      </c>
      <c r="M32" s="32" t="s">
        <v>56</v>
      </c>
      <c r="N32" s="34" t="s">
        <v>543</v>
      </c>
      <c r="O32" s="34">
        <v>80000</v>
      </c>
      <c r="P32" s="19" t="s">
        <v>122</v>
      </c>
      <c r="Q32" s="281" t="s">
        <v>549</v>
      </c>
      <c r="R32" s="35" t="s">
        <v>544</v>
      </c>
      <c r="T32" s="27" t="s">
        <v>18</v>
      </c>
      <c r="U32" s="31" t="s">
        <v>524</v>
      </c>
      <c r="V32" s="314">
        <v>2</v>
      </c>
      <c r="W32" s="34" t="s">
        <v>732</v>
      </c>
      <c r="X32" s="36">
        <v>80000</v>
      </c>
      <c r="Y32" s="107">
        <v>5</v>
      </c>
      <c r="Z32" s="32">
        <v>3</v>
      </c>
      <c r="AA32" s="108">
        <v>4</v>
      </c>
      <c r="AB32" s="113">
        <v>6</v>
      </c>
      <c r="AC32" s="109">
        <v>10</v>
      </c>
      <c r="AD32" s="34" t="s">
        <v>736</v>
      </c>
      <c r="AE32" s="34" t="s">
        <v>558</v>
      </c>
      <c r="AF32" s="34" t="s">
        <v>75</v>
      </c>
      <c r="AG32" s="289" t="s">
        <v>740</v>
      </c>
      <c r="AI32" s="31" t="s">
        <v>679</v>
      </c>
      <c r="AJ32" s="34">
        <v>12</v>
      </c>
      <c r="AK32" s="34" t="s">
        <v>420</v>
      </c>
      <c r="AL32" s="32">
        <v>6</v>
      </c>
      <c r="AM32" s="32">
        <v>6</v>
      </c>
      <c r="AN32" s="32" t="s">
        <v>61</v>
      </c>
      <c r="AO32" s="33" t="s">
        <v>56</v>
      </c>
      <c r="AP32" s="32" t="s">
        <v>73</v>
      </c>
      <c r="AQ32" s="34" t="s">
        <v>630</v>
      </c>
      <c r="AR32" s="34">
        <v>300000</v>
      </c>
      <c r="AS32" s="34" t="s">
        <v>66</v>
      </c>
      <c r="AT32" s="281" t="s">
        <v>631</v>
      </c>
      <c r="AU32" s="35" t="s">
        <v>429</v>
      </c>
      <c r="AW32" s="390" t="s">
        <v>113</v>
      </c>
      <c r="AX32" s="23" t="s">
        <v>798</v>
      </c>
      <c r="AY32" s="23" t="s">
        <v>354</v>
      </c>
      <c r="BI32" s="23" t="s">
        <v>872</v>
      </c>
      <c r="BJ32" s="23" t="s">
        <v>357</v>
      </c>
      <c r="BL32" s="23" t="s">
        <v>357</v>
      </c>
      <c r="BN32" s="23" t="s">
        <v>336</v>
      </c>
      <c r="BO32" s="23" t="s">
        <v>872</v>
      </c>
      <c r="BP32" s="23" t="s">
        <v>357</v>
      </c>
      <c r="BR32" s="23" t="s">
        <v>336</v>
      </c>
      <c r="BS32" s="23" t="s">
        <v>354</v>
      </c>
      <c r="BT32" s="23" t="s">
        <v>336</v>
      </c>
      <c r="BU32" s="23" t="s">
        <v>336</v>
      </c>
      <c r="BV32" s="23" t="s">
        <v>357</v>
      </c>
      <c r="BW32" s="23" t="s">
        <v>872</v>
      </c>
      <c r="BX32" s="23" t="s">
        <v>354</v>
      </c>
      <c r="BY32" s="23" t="s">
        <v>354</v>
      </c>
      <c r="CA32" s="23" t="s">
        <v>357</v>
      </c>
      <c r="CE32" s="23" t="s">
        <v>357</v>
      </c>
      <c r="CF32" s="23" t="s">
        <v>336</v>
      </c>
      <c r="CG32" s="23" t="s">
        <v>357</v>
      </c>
      <c r="CH32" s="23" t="s">
        <v>872</v>
      </c>
      <c r="CI32" s="23" t="s">
        <v>336</v>
      </c>
      <c r="CK32" s="23" t="s">
        <v>357</v>
      </c>
      <c r="CP32" s="37" t="s">
        <v>576</v>
      </c>
      <c r="CQ32"/>
      <c r="CR32" s="6" t="s">
        <v>18</v>
      </c>
      <c r="CS32" s="25" t="s">
        <v>144</v>
      </c>
      <c r="CT32" s="26" t="s">
        <v>58</v>
      </c>
      <c r="CU32" s="26" t="s">
        <v>58</v>
      </c>
      <c r="CV32" s="26" t="s">
        <v>58</v>
      </c>
      <c r="CW32" s="234" t="s">
        <v>479</v>
      </c>
      <c r="CX32" s="25" t="s">
        <v>477</v>
      </c>
      <c r="CY32" s="25" t="s">
        <v>502</v>
      </c>
      <c r="CZ32" s="25" t="s">
        <v>464</v>
      </c>
    </row>
    <row r="33" spans="1:104" x14ac:dyDescent="0.3">
      <c r="A33" s="27" t="s">
        <v>28</v>
      </c>
      <c r="B33" s="38" t="s">
        <v>58</v>
      </c>
      <c r="C33" s="28" t="s">
        <v>108</v>
      </c>
      <c r="D33" s="29" t="s">
        <v>52</v>
      </c>
      <c r="E33" s="29">
        <v>2</v>
      </c>
      <c r="F33" s="30">
        <v>50000</v>
      </c>
      <c r="H33" s="292" t="s">
        <v>626</v>
      </c>
      <c r="I33" s="290">
        <v>5</v>
      </c>
      <c r="J33" s="290">
        <v>4</v>
      </c>
      <c r="K33" s="290" t="s">
        <v>61</v>
      </c>
      <c r="L33" s="290" t="s">
        <v>56</v>
      </c>
      <c r="M33" s="290" t="s">
        <v>73</v>
      </c>
      <c r="N33" s="288" t="s">
        <v>627</v>
      </c>
      <c r="O33" s="288">
        <v>150000</v>
      </c>
      <c r="P33" s="288" t="s">
        <v>122</v>
      </c>
      <c r="Q33" s="293" t="s">
        <v>571</v>
      </c>
      <c r="R33" s="289" t="s">
        <v>628</v>
      </c>
      <c r="T33" s="379" t="s">
        <v>28</v>
      </c>
      <c r="U33" s="31" t="s">
        <v>524</v>
      </c>
      <c r="V33" s="314">
        <v>2</v>
      </c>
      <c r="W33" s="34" t="s">
        <v>733</v>
      </c>
      <c r="X33" s="36">
        <v>130000</v>
      </c>
      <c r="Y33" s="107">
        <v>6</v>
      </c>
      <c r="Z33" s="32">
        <v>4</v>
      </c>
      <c r="AA33" s="108">
        <v>4</v>
      </c>
      <c r="AB33" s="113">
        <v>6</v>
      </c>
      <c r="AC33" s="109">
        <v>10</v>
      </c>
      <c r="AD33" s="288" t="s">
        <v>737</v>
      </c>
      <c r="AE33" s="34" t="s">
        <v>631</v>
      </c>
      <c r="AF33" s="34" t="s">
        <v>75</v>
      </c>
      <c r="AG33" s="289" t="s">
        <v>740</v>
      </c>
      <c r="AI33" s="31" t="s">
        <v>679</v>
      </c>
      <c r="AJ33" s="34">
        <v>13</v>
      </c>
      <c r="AK33" s="34" t="s">
        <v>576</v>
      </c>
      <c r="AL33" s="32">
        <v>6</v>
      </c>
      <c r="AM33" s="32">
        <v>6</v>
      </c>
      <c r="AN33" s="32" t="s">
        <v>60</v>
      </c>
      <c r="AO33" s="33" t="s">
        <v>61</v>
      </c>
      <c r="AP33" s="32" t="s">
        <v>88</v>
      </c>
      <c r="AQ33" s="34" t="s">
        <v>573</v>
      </c>
      <c r="AR33" s="34">
        <v>340000</v>
      </c>
      <c r="AS33" s="34" t="s">
        <v>66</v>
      </c>
      <c r="AT33" s="281" t="s">
        <v>574</v>
      </c>
      <c r="AU33" s="35" t="s">
        <v>575</v>
      </c>
      <c r="AW33" s="390" t="s">
        <v>929</v>
      </c>
      <c r="AX33" s="23" t="s">
        <v>798</v>
      </c>
      <c r="AY33" s="23" t="s">
        <v>1097</v>
      </c>
      <c r="BI33" s="23" t="s">
        <v>346</v>
      </c>
      <c r="BJ33" s="23" t="s">
        <v>358</v>
      </c>
      <c r="BL33" s="23" t="s">
        <v>358</v>
      </c>
      <c r="BN33" s="23" t="s">
        <v>337</v>
      </c>
      <c r="BO33" s="23" t="s">
        <v>346</v>
      </c>
      <c r="BP33" s="23" t="s">
        <v>358</v>
      </c>
      <c r="BR33" s="23" t="s">
        <v>337</v>
      </c>
      <c r="BS33" s="23" t="s">
        <v>1097</v>
      </c>
      <c r="BT33" s="23" t="s">
        <v>337</v>
      </c>
      <c r="BU33" s="23" t="s">
        <v>337</v>
      </c>
      <c r="BV33" s="23" t="s">
        <v>358</v>
      </c>
      <c r="BW33" s="23" t="s">
        <v>346</v>
      </c>
      <c r="BX33" s="23" t="s">
        <v>1097</v>
      </c>
      <c r="BY33" s="23" t="s">
        <v>1097</v>
      </c>
      <c r="CA33" s="23" t="s">
        <v>358</v>
      </c>
      <c r="CE33" s="23" t="s">
        <v>358</v>
      </c>
      <c r="CF33" s="23" t="s">
        <v>337</v>
      </c>
      <c r="CG33" s="23" t="s">
        <v>358</v>
      </c>
      <c r="CH33" s="23" t="s">
        <v>346</v>
      </c>
      <c r="CI33" s="23" t="s">
        <v>337</v>
      </c>
      <c r="CK33" s="23" t="s">
        <v>358</v>
      </c>
      <c r="CP33" s="37" t="s">
        <v>597</v>
      </c>
      <c r="CR33" s="6" t="s">
        <v>540</v>
      </c>
      <c r="CS33" s="25" t="s">
        <v>67</v>
      </c>
      <c r="CT33" s="26" t="s">
        <v>58</v>
      </c>
      <c r="CU33" s="26" t="s">
        <v>58</v>
      </c>
      <c r="CV33" s="26" t="s">
        <v>58</v>
      </c>
      <c r="CW33" s="234" t="s">
        <v>488</v>
      </c>
      <c r="CX33" s="25" t="s">
        <v>477</v>
      </c>
      <c r="CY33" s="25" t="s">
        <v>502</v>
      </c>
      <c r="CZ33" s="25" t="s">
        <v>464</v>
      </c>
    </row>
    <row r="34" spans="1:104" x14ac:dyDescent="0.3">
      <c r="A34" s="259" t="s">
        <v>540</v>
      </c>
      <c r="B34" s="263" t="s">
        <v>541</v>
      </c>
      <c r="C34" s="261" t="s">
        <v>131</v>
      </c>
      <c r="D34" s="261" t="s">
        <v>52</v>
      </c>
      <c r="E34" s="264">
        <v>4</v>
      </c>
      <c r="F34" s="267">
        <v>70000</v>
      </c>
      <c r="H34" s="31" t="s">
        <v>389</v>
      </c>
      <c r="I34" s="32">
        <v>6</v>
      </c>
      <c r="J34" s="32">
        <v>3</v>
      </c>
      <c r="K34" s="290" t="s">
        <v>60</v>
      </c>
      <c r="L34" s="33" t="s">
        <v>61</v>
      </c>
      <c r="M34" s="32" t="s">
        <v>69</v>
      </c>
      <c r="N34" s="288" t="s">
        <v>673</v>
      </c>
      <c r="O34" s="34">
        <v>170000</v>
      </c>
      <c r="P34" s="19" t="s">
        <v>122</v>
      </c>
      <c r="Q34" s="281" t="s">
        <v>674</v>
      </c>
      <c r="R34" s="35" t="s">
        <v>390</v>
      </c>
      <c r="T34" s="27" t="s">
        <v>540</v>
      </c>
      <c r="U34" s="31" t="s">
        <v>524</v>
      </c>
      <c r="V34" s="314">
        <v>1</v>
      </c>
      <c r="W34" s="34" t="s">
        <v>734</v>
      </c>
      <c r="X34" s="36">
        <v>150000</v>
      </c>
      <c r="Y34" s="107">
        <v>5</v>
      </c>
      <c r="Z34" s="32">
        <v>5</v>
      </c>
      <c r="AA34" s="108">
        <v>4</v>
      </c>
      <c r="AB34" s="337">
        <v>6</v>
      </c>
      <c r="AC34" s="109">
        <v>9</v>
      </c>
      <c r="AD34" s="34" t="s">
        <v>717</v>
      </c>
      <c r="AE34" s="34" t="s">
        <v>721</v>
      </c>
      <c r="AF34" s="288" t="s">
        <v>99</v>
      </c>
      <c r="AG34" s="289" t="s">
        <v>100</v>
      </c>
      <c r="AI34" s="31" t="s">
        <v>679</v>
      </c>
      <c r="AJ34" s="34">
        <v>14</v>
      </c>
      <c r="AK34" s="34" t="s">
        <v>58</v>
      </c>
      <c r="AL34" s="32" t="s">
        <v>58</v>
      </c>
      <c r="AM34" s="32" t="s">
        <v>58</v>
      </c>
      <c r="AN34" s="32" t="s">
        <v>58</v>
      </c>
      <c r="AO34" s="33" t="s">
        <v>58</v>
      </c>
      <c r="AP34" s="32" t="s">
        <v>58</v>
      </c>
      <c r="AQ34" s="34" t="s">
        <v>58</v>
      </c>
      <c r="AR34" s="34" t="s">
        <v>58</v>
      </c>
      <c r="AS34" s="34" t="s">
        <v>58</v>
      </c>
      <c r="AT34" s="281" t="s">
        <v>58</v>
      </c>
      <c r="AU34" s="35" t="s">
        <v>58</v>
      </c>
      <c r="AW34" s="390" t="s">
        <v>740</v>
      </c>
      <c r="AX34" s="23" t="s">
        <v>798</v>
      </c>
      <c r="AY34" s="23" t="s">
        <v>347</v>
      </c>
      <c r="BI34" s="23" t="s">
        <v>348</v>
      </c>
      <c r="BJ34" s="23" t="s">
        <v>359</v>
      </c>
      <c r="BL34" s="23" t="s">
        <v>359</v>
      </c>
      <c r="BN34" s="23" t="s">
        <v>338</v>
      </c>
      <c r="BO34" s="23" t="s">
        <v>348</v>
      </c>
      <c r="BP34" s="23" t="s">
        <v>359</v>
      </c>
      <c r="BR34" s="23" t="s">
        <v>338</v>
      </c>
      <c r="BS34" s="23" t="s">
        <v>347</v>
      </c>
      <c r="BT34" s="23" t="s">
        <v>338</v>
      </c>
      <c r="BU34" s="23" t="s">
        <v>338</v>
      </c>
      <c r="BV34" s="23" t="s">
        <v>359</v>
      </c>
      <c r="BW34" s="23" t="s">
        <v>348</v>
      </c>
      <c r="BX34" s="23" t="s">
        <v>347</v>
      </c>
      <c r="BY34" s="23" t="s">
        <v>347</v>
      </c>
      <c r="CA34" s="23" t="s">
        <v>359</v>
      </c>
      <c r="CE34" s="23" t="s">
        <v>359</v>
      </c>
      <c r="CF34" s="23" t="s">
        <v>338</v>
      </c>
      <c r="CG34" s="23" t="s">
        <v>359</v>
      </c>
      <c r="CH34" s="23" t="s">
        <v>348</v>
      </c>
      <c r="CI34" s="23" t="s">
        <v>338</v>
      </c>
      <c r="CK34" s="23" t="s">
        <v>359</v>
      </c>
      <c r="CP34" s="37" t="s">
        <v>591</v>
      </c>
      <c r="CR34" s="6" t="s">
        <v>542</v>
      </c>
      <c r="CS34" s="25" t="s">
        <v>67</v>
      </c>
      <c r="CT34" s="26" t="s">
        <v>58</v>
      </c>
      <c r="CU34" s="26" t="s">
        <v>58</v>
      </c>
      <c r="CV34" s="26" t="s">
        <v>58</v>
      </c>
      <c r="CW34" s="234" t="s">
        <v>479</v>
      </c>
      <c r="CX34" s="25" t="s">
        <v>477</v>
      </c>
      <c r="CY34" s="25" t="s">
        <v>502</v>
      </c>
      <c r="CZ34" s="25" t="s">
        <v>464</v>
      </c>
    </row>
    <row r="35" spans="1:104" ht="15" thickBot="1" x14ac:dyDescent="0.35">
      <c r="A35" s="259" t="s">
        <v>542</v>
      </c>
      <c r="B35" s="260" t="s">
        <v>50</v>
      </c>
      <c r="C35" s="261" t="s">
        <v>131</v>
      </c>
      <c r="D35" s="261" t="s">
        <v>52</v>
      </c>
      <c r="E35" s="264">
        <v>1</v>
      </c>
      <c r="F35" s="262">
        <v>70000</v>
      </c>
      <c r="H35" s="31" t="s">
        <v>391</v>
      </c>
      <c r="I35" s="32">
        <v>4</v>
      </c>
      <c r="J35" s="32">
        <v>5</v>
      </c>
      <c r="K35" s="32" t="s">
        <v>61</v>
      </c>
      <c r="L35" s="33" t="s">
        <v>56</v>
      </c>
      <c r="M35" s="290" t="s">
        <v>73</v>
      </c>
      <c r="N35" s="34" t="s">
        <v>596</v>
      </c>
      <c r="O35" s="34">
        <v>180000</v>
      </c>
      <c r="P35" s="19" t="s">
        <v>122</v>
      </c>
      <c r="Q35" s="281" t="s">
        <v>571</v>
      </c>
      <c r="R35" s="35" t="s">
        <v>392</v>
      </c>
      <c r="T35" s="27" t="s">
        <v>542</v>
      </c>
      <c r="U35" s="50" t="s">
        <v>524</v>
      </c>
      <c r="V35" s="318">
        <v>16</v>
      </c>
      <c r="W35" s="51" t="s">
        <v>735</v>
      </c>
      <c r="X35" s="52">
        <v>40000</v>
      </c>
      <c r="Y35" s="116">
        <v>6</v>
      </c>
      <c r="Z35" s="56">
        <v>3</v>
      </c>
      <c r="AA35" s="117">
        <v>3</v>
      </c>
      <c r="AB35" s="117">
        <v>4</v>
      </c>
      <c r="AC35" s="118">
        <v>8</v>
      </c>
      <c r="AD35" s="51" t="s">
        <v>137</v>
      </c>
      <c r="AE35" s="40" t="s">
        <v>685</v>
      </c>
      <c r="AF35" s="42" t="s">
        <v>55</v>
      </c>
      <c r="AG35" s="43" t="s">
        <v>55</v>
      </c>
      <c r="AI35" s="31" t="s">
        <v>679</v>
      </c>
      <c r="AJ35" s="34">
        <v>15</v>
      </c>
      <c r="AK35" s="34" t="s">
        <v>58</v>
      </c>
      <c r="AL35" s="32" t="s">
        <v>58</v>
      </c>
      <c r="AM35" s="32" t="s">
        <v>58</v>
      </c>
      <c r="AN35" s="32" t="s">
        <v>58</v>
      </c>
      <c r="AO35" s="33" t="s">
        <v>58</v>
      </c>
      <c r="AP35" s="32" t="s">
        <v>58</v>
      </c>
      <c r="AQ35" s="34" t="s">
        <v>58</v>
      </c>
      <c r="AR35" s="34" t="s">
        <v>58</v>
      </c>
      <c r="AS35" s="34" t="s">
        <v>58</v>
      </c>
      <c r="AT35" s="281" t="s">
        <v>58</v>
      </c>
      <c r="AU35" s="35" t="s">
        <v>58</v>
      </c>
      <c r="AW35" s="390" t="s">
        <v>865</v>
      </c>
      <c r="AX35" s="23" t="s">
        <v>798</v>
      </c>
      <c r="AY35" s="23" t="s">
        <v>1096</v>
      </c>
      <c r="BI35" s="23" t="s">
        <v>349</v>
      </c>
      <c r="BJ35" s="23" t="s">
        <v>360</v>
      </c>
      <c r="BL35" s="23" t="s">
        <v>360</v>
      </c>
      <c r="BN35" s="23" t="s">
        <v>339</v>
      </c>
      <c r="BO35" s="23" t="s">
        <v>349</v>
      </c>
      <c r="BP35" s="23" t="s">
        <v>360</v>
      </c>
      <c r="BR35" s="23" t="s">
        <v>339</v>
      </c>
      <c r="BS35" s="23" t="s">
        <v>1096</v>
      </c>
      <c r="BT35" s="23" t="s">
        <v>339</v>
      </c>
      <c r="BU35" s="23" t="s">
        <v>339</v>
      </c>
      <c r="BV35" s="23" t="s">
        <v>360</v>
      </c>
      <c r="BW35" s="23" t="s">
        <v>349</v>
      </c>
      <c r="BX35" s="23" t="s">
        <v>1096</v>
      </c>
      <c r="BY35" s="23" t="s">
        <v>1096</v>
      </c>
      <c r="CA35" s="23" t="s">
        <v>360</v>
      </c>
      <c r="CE35" s="23" t="s">
        <v>360</v>
      </c>
      <c r="CF35" s="23" t="s">
        <v>339</v>
      </c>
      <c r="CG35" s="23" t="s">
        <v>360</v>
      </c>
      <c r="CH35" s="23" t="s">
        <v>349</v>
      </c>
      <c r="CI35" s="23" t="s">
        <v>339</v>
      </c>
      <c r="CK35" s="23" t="s">
        <v>360</v>
      </c>
      <c r="CP35" s="24" t="s">
        <v>149</v>
      </c>
      <c r="CR35" s="6" t="s">
        <v>26</v>
      </c>
      <c r="CS35" s="25" t="s">
        <v>409</v>
      </c>
      <c r="CT35" s="25" t="s">
        <v>469</v>
      </c>
      <c r="CU35" s="25" t="s">
        <v>468</v>
      </c>
      <c r="CV35" s="25" t="s">
        <v>491</v>
      </c>
      <c r="CW35" s="234" t="s">
        <v>485</v>
      </c>
      <c r="CX35" s="25" t="s">
        <v>478</v>
      </c>
      <c r="CY35" s="25" t="s">
        <v>499</v>
      </c>
      <c r="CZ35" s="25" t="s">
        <v>464</v>
      </c>
    </row>
    <row r="36" spans="1:104" x14ac:dyDescent="0.3">
      <c r="A36" s="259" t="s">
        <v>26</v>
      </c>
      <c r="B36" s="265" t="s">
        <v>522</v>
      </c>
      <c r="C36" s="261" t="s">
        <v>116</v>
      </c>
      <c r="D36" s="261" t="s">
        <v>52</v>
      </c>
      <c r="E36" s="261">
        <v>2</v>
      </c>
      <c r="F36" s="262">
        <v>60000</v>
      </c>
      <c r="H36" s="31" t="s">
        <v>79</v>
      </c>
      <c r="I36" s="32">
        <v>5</v>
      </c>
      <c r="J36" s="32">
        <v>5</v>
      </c>
      <c r="K36" s="32" t="s">
        <v>61</v>
      </c>
      <c r="L36" s="32" t="s">
        <v>61</v>
      </c>
      <c r="M36" s="32" t="s">
        <v>73</v>
      </c>
      <c r="N36" s="34" t="s">
        <v>615</v>
      </c>
      <c r="O36" s="34">
        <v>250000</v>
      </c>
      <c r="P36" s="34" t="s">
        <v>122</v>
      </c>
      <c r="Q36" s="281" t="s">
        <v>574</v>
      </c>
      <c r="R36" s="35" t="s">
        <v>618</v>
      </c>
      <c r="T36" s="27" t="s">
        <v>26</v>
      </c>
      <c r="U36" s="13" t="s">
        <v>515</v>
      </c>
      <c r="V36" s="316">
        <v>16</v>
      </c>
      <c r="W36" s="15" t="s">
        <v>741</v>
      </c>
      <c r="X36" s="17">
        <v>50000</v>
      </c>
      <c r="Y36" s="209">
        <v>6</v>
      </c>
      <c r="Z36" s="20">
        <v>3</v>
      </c>
      <c r="AA36" s="210">
        <v>3</v>
      </c>
      <c r="AB36" s="210">
        <v>4</v>
      </c>
      <c r="AC36" s="211">
        <v>9</v>
      </c>
      <c r="AD36" s="45" t="s">
        <v>752</v>
      </c>
      <c r="AE36" s="45" t="s">
        <v>668</v>
      </c>
      <c r="AF36" s="309" t="s">
        <v>768</v>
      </c>
      <c r="AG36" s="325" t="s">
        <v>113</v>
      </c>
      <c r="AI36" s="31" t="s">
        <v>679</v>
      </c>
      <c r="AJ36" s="34">
        <v>16</v>
      </c>
      <c r="AK36" s="34" t="s">
        <v>58</v>
      </c>
      <c r="AL36" s="32" t="s">
        <v>58</v>
      </c>
      <c r="AM36" s="32" t="s">
        <v>58</v>
      </c>
      <c r="AN36" s="32" t="s">
        <v>58</v>
      </c>
      <c r="AO36" s="33" t="s">
        <v>58</v>
      </c>
      <c r="AP36" s="32" t="s">
        <v>58</v>
      </c>
      <c r="AQ36" s="34" t="s">
        <v>58</v>
      </c>
      <c r="AR36" s="34" t="s">
        <v>58</v>
      </c>
      <c r="AS36" s="34" t="s">
        <v>58</v>
      </c>
      <c r="AT36" s="281" t="s">
        <v>58</v>
      </c>
      <c r="AU36" s="35" t="s">
        <v>58</v>
      </c>
      <c r="AW36" s="390" t="s">
        <v>886</v>
      </c>
      <c r="AX36" s="23" t="s">
        <v>798</v>
      </c>
      <c r="AY36" s="23" t="s">
        <v>1093</v>
      </c>
      <c r="BI36" s="23" t="s">
        <v>150</v>
      </c>
      <c r="BJ36" s="23" t="s">
        <v>361</v>
      </c>
      <c r="BL36" s="23" t="s">
        <v>361</v>
      </c>
      <c r="BN36" s="23" t="s">
        <v>340</v>
      </c>
      <c r="BO36" s="23" t="s">
        <v>150</v>
      </c>
      <c r="BP36" s="23" t="s">
        <v>361</v>
      </c>
      <c r="BR36" s="23" t="s">
        <v>340</v>
      </c>
      <c r="BS36" s="23" t="s">
        <v>1093</v>
      </c>
      <c r="BT36" s="23" t="s">
        <v>340</v>
      </c>
      <c r="BU36" s="23" t="s">
        <v>340</v>
      </c>
      <c r="BV36" s="23" t="s">
        <v>361</v>
      </c>
      <c r="BW36" s="23" t="s">
        <v>150</v>
      </c>
      <c r="BX36" s="23" t="s">
        <v>1093</v>
      </c>
      <c r="BY36" s="23" t="s">
        <v>1093</v>
      </c>
      <c r="CA36" s="23" t="s">
        <v>361</v>
      </c>
      <c r="CE36" s="23" t="s">
        <v>361</v>
      </c>
      <c r="CF36" s="23" t="s">
        <v>340</v>
      </c>
      <c r="CG36" s="23" t="s">
        <v>361</v>
      </c>
      <c r="CH36" s="23" t="s">
        <v>150</v>
      </c>
      <c r="CI36" s="23" t="s">
        <v>340</v>
      </c>
      <c r="CK36" s="23" t="s">
        <v>361</v>
      </c>
      <c r="CP36" s="37" t="s">
        <v>77</v>
      </c>
      <c r="CR36" s="6" t="s">
        <v>1064</v>
      </c>
      <c r="CS36" s="25" t="s">
        <v>148</v>
      </c>
      <c r="CT36" s="26" t="s">
        <v>58</v>
      </c>
      <c r="CU36" s="26" t="s">
        <v>58</v>
      </c>
      <c r="CV36" s="26" t="s">
        <v>58</v>
      </c>
      <c r="CW36" s="234" t="s">
        <v>479</v>
      </c>
      <c r="CX36" s="25" t="s">
        <v>475</v>
      </c>
      <c r="CY36" s="25" t="s">
        <v>497</v>
      </c>
      <c r="CZ36" s="25" t="s">
        <v>464</v>
      </c>
    </row>
    <row r="37" spans="1:104" x14ac:dyDescent="0.3">
      <c r="A37" s="259" t="s">
        <v>1064</v>
      </c>
      <c r="B37" s="268" t="s">
        <v>58</v>
      </c>
      <c r="C37" s="260" t="s">
        <v>86</v>
      </c>
      <c r="D37" s="261" t="s">
        <v>52</v>
      </c>
      <c r="E37" s="261">
        <v>1</v>
      </c>
      <c r="F37" s="262">
        <v>50000</v>
      </c>
      <c r="H37" s="31" t="s">
        <v>576</v>
      </c>
      <c r="I37" s="32">
        <v>6</v>
      </c>
      <c r="J37" s="32">
        <v>6</v>
      </c>
      <c r="K37" s="32" t="s">
        <v>60</v>
      </c>
      <c r="L37" s="32" t="s">
        <v>61</v>
      </c>
      <c r="M37" s="32" t="s">
        <v>88</v>
      </c>
      <c r="N37" s="288" t="s">
        <v>573</v>
      </c>
      <c r="O37" s="288">
        <v>340000</v>
      </c>
      <c r="P37" s="34" t="s">
        <v>122</v>
      </c>
      <c r="Q37" s="281" t="s">
        <v>574</v>
      </c>
      <c r="R37" s="35" t="s">
        <v>575</v>
      </c>
      <c r="T37" s="27" t="s">
        <v>1064</v>
      </c>
      <c r="U37" s="31" t="s">
        <v>515</v>
      </c>
      <c r="V37" s="314">
        <v>1</v>
      </c>
      <c r="W37" s="34" t="s">
        <v>742</v>
      </c>
      <c r="X37" s="36">
        <v>40000</v>
      </c>
      <c r="Y37" s="107">
        <v>6</v>
      </c>
      <c r="Z37" s="32">
        <v>2</v>
      </c>
      <c r="AA37" s="108">
        <v>3</v>
      </c>
      <c r="AB37" s="108">
        <v>4</v>
      </c>
      <c r="AC37" s="211">
        <v>8</v>
      </c>
      <c r="AD37" s="34" t="s">
        <v>753</v>
      </c>
      <c r="AE37" s="34" t="s">
        <v>685</v>
      </c>
      <c r="AF37" s="288" t="s">
        <v>740</v>
      </c>
      <c r="AG37" s="289" t="s">
        <v>124</v>
      </c>
      <c r="AI37" s="31" t="s">
        <v>679</v>
      </c>
      <c r="AJ37" s="34">
        <v>17</v>
      </c>
      <c r="AK37" s="34" t="s">
        <v>58</v>
      </c>
      <c r="AL37" s="32" t="s">
        <v>58</v>
      </c>
      <c r="AM37" s="32" t="s">
        <v>58</v>
      </c>
      <c r="AN37" s="32" t="s">
        <v>58</v>
      </c>
      <c r="AO37" s="33" t="s">
        <v>58</v>
      </c>
      <c r="AP37" s="32" t="s">
        <v>58</v>
      </c>
      <c r="AQ37" s="34" t="s">
        <v>58</v>
      </c>
      <c r="AR37" s="34" t="s">
        <v>58</v>
      </c>
      <c r="AS37" s="34" t="s">
        <v>58</v>
      </c>
      <c r="AT37" s="281" t="s">
        <v>58</v>
      </c>
      <c r="AU37" s="35" t="s">
        <v>58</v>
      </c>
      <c r="AW37" s="390" t="s">
        <v>913</v>
      </c>
      <c r="AX37" s="23" t="s">
        <v>798</v>
      </c>
      <c r="AY37" s="23" t="s">
        <v>1095</v>
      </c>
      <c r="BI37" s="23" t="s">
        <v>350</v>
      </c>
      <c r="BJ37" s="23" t="s">
        <v>1100</v>
      </c>
      <c r="BL37" s="23" t="s">
        <v>1100</v>
      </c>
      <c r="BN37" s="23" t="s">
        <v>341</v>
      </c>
      <c r="BO37" s="23" t="s">
        <v>350</v>
      </c>
      <c r="BP37" s="23" t="s">
        <v>1100</v>
      </c>
      <c r="BR37" s="23" t="s">
        <v>341</v>
      </c>
      <c r="BS37" s="23" t="s">
        <v>1095</v>
      </c>
      <c r="BT37" s="23" t="s">
        <v>341</v>
      </c>
      <c r="BU37" s="23" t="s">
        <v>341</v>
      </c>
      <c r="BV37" s="23" t="s">
        <v>1100</v>
      </c>
      <c r="BW37" s="23" t="s">
        <v>350</v>
      </c>
      <c r="BX37" s="23" t="s">
        <v>1095</v>
      </c>
      <c r="BY37" s="23" t="s">
        <v>1095</v>
      </c>
      <c r="CA37" s="23" t="s">
        <v>1100</v>
      </c>
      <c r="CE37" s="23" t="s">
        <v>1100</v>
      </c>
      <c r="CF37" s="23" t="s">
        <v>341</v>
      </c>
      <c r="CG37" s="23" t="s">
        <v>1100</v>
      </c>
      <c r="CH37" s="23" t="s">
        <v>350</v>
      </c>
      <c r="CI37" s="23" t="s">
        <v>341</v>
      </c>
      <c r="CK37" s="23" t="s">
        <v>1100</v>
      </c>
      <c r="CP37" s="37" t="s">
        <v>79</v>
      </c>
      <c r="CR37" s="6" t="s">
        <v>1065</v>
      </c>
      <c r="CS37" s="25" t="s">
        <v>148</v>
      </c>
      <c r="CT37" s="26" t="s">
        <v>58</v>
      </c>
      <c r="CU37" s="26" t="s">
        <v>58</v>
      </c>
      <c r="CV37" s="26" t="s">
        <v>58</v>
      </c>
      <c r="CW37" s="234" t="s">
        <v>479</v>
      </c>
      <c r="CX37" s="25" t="s">
        <v>475</v>
      </c>
      <c r="CY37" s="25" t="s">
        <v>497</v>
      </c>
      <c r="CZ37" s="25" t="s">
        <v>464</v>
      </c>
    </row>
    <row r="38" spans="1:104" x14ac:dyDescent="0.3">
      <c r="A38" s="274" t="s">
        <v>1065</v>
      </c>
      <c r="B38" s="275" t="s">
        <v>58</v>
      </c>
      <c r="C38" s="276" t="s">
        <v>525</v>
      </c>
      <c r="D38" s="277" t="s">
        <v>52</v>
      </c>
      <c r="E38" s="277">
        <v>1</v>
      </c>
      <c r="F38" s="278">
        <v>50000</v>
      </c>
      <c r="H38" s="31" t="s">
        <v>53</v>
      </c>
      <c r="I38" s="32">
        <v>7</v>
      </c>
      <c r="J38" s="32">
        <v>1</v>
      </c>
      <c r="K38" s="32" t="s">
        <v>54</v>
      </c>
      <c r="L38" s="32" t="s">
        <v>55</v>
      </c>
      <c r="M38" s="32" t="s">
        <v>56</v>
      </c>
      <c r="N38" s="34" t="s">
        <v>543</v>
      </c>
      <c r="O38" s="34">
        <v>80000</v>
      </c>
      <c r="P38" s="34" t="s">
        <v>512</v>
      </c>
      <c r="Q38" s="281" t="s">
        <v>549</v>
      </c>
      <c r="R38" s="35" t="s">
        <v>544</v>
      </c>
      <c r="T38" s="27" t="s">
        <v>1065</v>
      </c>
      <c r="U38" s="31" t="s">
        <v>515</v>
      </c>
      <c r="V38" s="314">
        <v>1</v>
      </c>
      <c r="W38" s="34" t="s">
        <v>743</v>
      </c>
      <c r="X38" s="36">
        <v>50000</v>
      </c>
      <c r="Y38" s="107">
        <v>5</v>
      </c>
      <c r="Z38" s="32">
        <v>3</v>
      </c>
      <c r="AA38" s="108">
        <v>3</v>
      </c>
      <c r="AB38" s="108">
        <v>4</v>
      </c>
      <c r="AC38" s="109">
        <v>10</v>
      </c>
      <c r="AD38" s="34" t="s">
        <v>752</v>
      </c>
      <c r="AE38" s="34" t="s">
        <v>757</v>
      </c>
      <c r="AF38" s="288" t="s">
        <v>768</v>
      </c>
      <c r="AG38" s="289" t="s">
        <v>113</v>
      </c>
      <c r="AI38" s="31" t="s">
        <v>679</v>
      </c>
      <c r="AJ38" s="34">
        <v>18</v>
      </c>
      <c r="AK38" s="34" t="s">
        <v>58</v>
      </c>
      <c r="AL38" s="32" t="s">
        <v>58</v>
      </c>
      <c r="AM38" s="32" t="s">
        <v>58</v>
      </c>
      <c r="AN38" s="32" t="s">
        <v>58</v>
      </c>
      <c r="AO38" s="33" t="s">
        <v>58</v>
      </c>
      <c r="AP38" s="32" t="s">
        <v>58</v>
      </c>
      <c r="AQ38" s="34" t="s">
        <v>58</v>
      </c>
      <c r="AR38" s="34" t="s">
        <v>58</v>
      </c>
      <c r="AS38" s="34" t="s">
        <v>58</v>
      </c>
      <c r="AT38" s="281" t="s">
        <v>58</v>
      </c>
      <c r="AU38" s="35" t="s">
        <v>58</v>
      </c>
      <c r="AW38" s="390" t="s">
        <v>1006</v>
      </c>
      <c r="AX38" s="23" t="s">
        <v>330</v>
      </c>
      <c r="AY38" s="23" t="s">
        <v>331</v>
      </c>
      <c r="BS38" s="23" t="s">
        <v>331</v>
      </c>
      <c r="BT38" s="23" t="s">
        <v>1099</v>
      </c>
      <c r="BU38" s="23" t="s">
        <v>1099</v>
      </c>
      <c r="BW38" s="23" t="s">
        <v>351</v>
      </c>
      <c r="BX38" s="23" t="s">
        <v>1099</v>
      </c>
      <c r="CH38" s="23" t="s">
        <v>361</v>
      </c>
      <c r="CI38" s="23" t="s">
        <v>351</v>
      </c>
      <c r="CP38" s="37" t="s">
        <v>109</v>
      </c>
      <c r="CR38" s="6" t="s">
        <v>4</v>
      </c>
      <c r="CS38" s="25" t="s">
        <v>104</v>
      </c>
      <c r="CT38" s="26" t="s">
        <v>58</v>
      </c>
      <c r="CU38" s="26" t="s">
        <v>58</v>
      </c>
      <c r="CV38" s="26" t="s">
        <v>58</v>
      </c>
      <c r="CW38" s="234" t="s">
        <v>481</v>
      </c>
      <c r="CX38" s="25" t="s">
        <v>472</v>
      </c>
      <c r="CY38" s="25" t="s">
        <v>494</v>
      </c>
      <c r="CZ38" s="25" t="s">
        <v>465</v>
      </c>
    </row>
    <row r="39" spans="1:104" ht="15" thickBot="1" x14ac:dyDescent="0.35">
      <c r="A39" s="269" t="s">
        <v>4</v>
      </c>
      <c r="B39" s="271" t="s">
        <v>517</v>
      </c>
      <c r="C39" s="270" t="s">
        <v>190</v>
      </c>
      <c r="D39" s="270" t="s">
        <v>52</v>
      </c>
      <c r="E39" s="270">
        <v>1</v>
      </c>
      <c r="F39" s="272">
        <v>60000</v>
      </c>
      <c r="H39" s="31" t="s">
        <v>279</v>
      </c>
      <c r="I39" s="32">
        <v>6</v>
      </c>
      <c r="J39" s="32">
        <v>6</v>
      </c>
      <c r="K39" s="33" t="s">
        <v>61</v>
      </c>
      <c r="L39" s="291" t="s">
        <v>56</v>
      </c>
      <c r="M39" s="33" t="s">
        <v>69</v>
      </c>
      <c r="N39" s="34" t="s">
        <v>620</v>
      </c>
      <c r="O39" s="34">
        <v>240000</v>
      </c>
      <c r="P39" s="34" t="s">
        <v>512</v>
      </c>
      <c r="Q39" s="281" t="s">
        <v>621</v>
      </c>
      <c r="R39" s="35" t="s">
        <v>280</v>
      </c>
      <c r="T39" s="54" t="s">
        <v>4</v>
      </c>
      <c r="U39" s="31" t="s">
        <v>515</v>
      </c>
      <c r="V39" s="314">
        <v>1</v>
      </c>
      <c r="W39" s="34" t="s">
        <v>744</v>
      </c>
      <c r="X39" s="36">
        <v>50000</v>
      </c>
      <c r="Y39" s="107">
        <v>7</v>
      </c>
      <c r="Z39" s="32">
        <v>3</v>
      </c>
      <c r="AA39" s="108">
        <v>3</v>
      </c>
      <c r="AB39" s="108">
        <v>4</v>
      </c>
      <c r="AC39" s="211">
        <v>8</v>
      </c>
      <c r="AD39" s="34" t="s">
        <v>752</v>
      </c>
      <c r="AE39" s="34" t="s">
        <v>758</v>
      </c>
      <c r="AF39" s="288" t="s">
        <v>768</v>
      </c>
      <c r="AG39" s="289" t="s">
        <v>113</v>
      </c>
      <c r="AI39" s="39" t="s">
        <v>679</v>
      </c>
      <c r="AJ39" s="51">
        <v>19</v>
      </c>
      <c r="AK39" s="40" t="s">
        <v>58</v>
      </c>
      <c r="AL39" s="46" t="s">
        <v>58</v>
      </c>
      <c r="AM39" s="46" t="s">
        <v>58</v>
      </c>
      <c r="AN39" s="46" t="s">
        <v>58</v>
      </c>
      <c r="AO39" s="47" t="s">
        <v>58</v>
      </c>
      <c r="AP39" s="46" t="s">
        <v>58</v>
      </c>
      <c r="AQ39" s="40" t="s">
        <v>58</v>
      </c>
      <c r="AR39" s="40" t="s">
        <v>58</v>
      </c>
      <c r="AS39" s="40" t="s">
        <v>58</v>
      </c>
      <c r="AT39" s="300" t="s">
        <v>58</v>
      </c>
      <c r="AU39" s="48" t="s">
        <v>58</v>
      </c>
      <c r="AW39" s="390" t="s">
        <v>781</v>
      </c>
      <c r="AX39" s="23" t="s">
        <v>330</v>
      </c>
      <c r="AY39" s="23" t="s">
        <v>332</v>
      </c>
      <c r="BS39" s="23" t="s">
        <v>332</v>
      </c>
      <c r="BT39" s="23" t="s">
        <v>141</v>
      </c>
      <c r="BU39" s="23" t="s">
        <v>141</v>
      </c>
      <c r="BW39" s="23" t="s">
        <v>352</v>
      </c>
      <c r="BX39" s="23" t="s">
        <v>141</v>
      </c>
      <c r="CI39" s="23" t="s">
        <v>352</v>
      </c>
      <c r="CP39" s="37" t="s">
        <v>53</v>
      </c>
      <c r="CR39" s="391" t="s">
        <v>28</v>
      </c>
      <c r="CS39" s="392" t="s">
        <v>67</v>
      </c>
      <c r="CT39" s="393" t="s">
        <v>58</v>
      </c>
      <c r="CU39" s="393" t="s">
        <v>58</v>
      </c>
      <c r="CV39" s="393" t="s">
        <v>58</v>
      </c>
      <c r="CW39" s="394" t="s">
        <v>479</v>
      </c>
      <c r="CX39" s="392" t="s">
        <v>470</v>
      </c>
      <c r="CY39" s="392" t="s">
        <v>492</v>
      </c>
      <c r="CZ39" s="392" t="s">
        <v>463</v>
      </c>
    </row>
    <row r="40" spans="1:104" x14ac:dyDescent="0.3">
      <c r="H40" s="31" t="s">
        <v>79</v>
      </c>
      <c r="I40" s="32">
        <v>5</v>
      </c>
      <c r="J40" s="32">
        <v>5</v>
      </c>
      <c r="K40" s="32" t="s">
        <v>61</v>
      </c>
      <c r="L40" s="32" t="s">
        <v>61</v>
      </c>
      <c r="M40" s="32" t="s">
        <v>73</v>
      </c>
      <c r="N40" s="34" t="s">
        <v>615</v>
      </c>
      <c r="O40" s="34">
        <v>250000</v>
      </c>
      <c r="P40" s="34" t="s">
        <v>512</v>
      </c>
      <c r="Q40" s="281" t="s">
        <v>574</v>
      </c>
      <c r="R40" s="35" t="s">
        <v>618</v>
      </c>
      <c r="U40" s="31" t="s">
        <v>515</v>
      </c>
      <c r="V40" s="314">
        <v>1</v>
      </c>
      <c r="W40" s="34" t="s">
        <v>745</v>
      </c>
      <c r="X40" s="36">
        <v>65000</v>
      </c>
      <c r="Y40" s="107">
        <v>6</v>
      </c>
      <c r="Z40" s="32">
        <v>3</v>
      </c>
      <c r="AA40" s="108">
        <v>2</v>
      </c>
      <c r="AB40" s="210">
        <v>3</v>
      </c>
      <c r="AC40" s="109">
        <v>9</v>
      </c>
      <c r="AD40" s="34" t="s">
        <v>752</v>
      </c>
      <c r="AE40" s="34" t="s">
        <v>759</v>
      </c>
      <c r="AF40" s="288" t="s">
        <v>769</v>
      </c>
      <c r="AG40" s="289" t="s">
        <v>82</v>
      </c>
      <c r="AI40" s="13" t="s">
        <v>511</v>
      </c>
      <c r="AJ40" s="19">
        <v>1</v>
      </c>
      <c r="AK40" s="45" t="s">
        <v>53</v>
      </c>
      <c r="AL40" s="49">
        <v>7</v>
      </c>
      <c r="AM40" s="14">
        <v>1</v>
      </c>
      <c r="AN40" s="14" t="s">
        <v>54</v>
      </c>
      <c r="AO40" s="49" t="s">
        <v>55</v>
      </c>
      <c r="AP40" s="14" t="s">
        <v>56</v>
      </c>
      <c r="AQ40" s="15" t="s">
        <v>543</v>
      </c>
      <c r="AR40" s="15">
        <v>80000</v>
      </c>
      <c r="AS40" s="15" t="s">
        <v>97</v>
      </c>
      <c r="AT40" s="279" t="s">
        <v>549</v>
      </c>
      <c r="AU40" s="16" t="s">
        <v>544</v>
      </c>
      <c r="AW40" s="390" t="s">
        <v>782</v>
      </c>
      <c r="AX40" s="23" t="s">
        <v>330</v>
      </c>
      <c r="AY40" s="23" t="s">
        <v>333</v>
      </c>
      <c r="BS40" s="23" t="s">
        <v>333</v>
      </c>
      <c r="BT40" s="23" t="s">
        <v>342</v>
      </c>
      <c r="BU40" s="23" t="s">
        <v>342</v>
      </c>
      <c r="BW40" s="23" t="s">
        <v>1101</v>
      </c>
      <c r="BX40" s="23" t="s">
        <v>342</v>
      </c>
      <c r="CI40" s="23" t="s">
        <v>1101</v>
      </c>
      <c r="CP40" s="37" t="s">
        <v>382</v>
      </c>
      <c r="CR40"/>
    </row>
    <row r="41" spans="1:104" x14ac:dyDescent="0.3">
      <c r="H41" s="31" t="s">
        <v>77</v>
      </c>
      <c r="I41" s="32">
        <v>5</v>
      </c>
      <c r="J41" s="32">
        <v>2</v>
      </c>
      <c r="K41" s="32" t="s">
        <v>60</v>
      </c>
      <c r="L41" s="290" t="s">
        <v>72</v>
      </c>
      <c r="M41" s="32" t="s">
        <v>93</v>
      </c>
      <c r="N41" s="34" t="s">
        <v>616</v>
      </c>
      <c r="O41" s="44">
        <v>0</v>
      </c>
      <c r="P41" s="34" t="s">
        <v>512</v>
      </c>
      <c r="Q41" s="281" t="s">
        <v>617</v>
      </c>
      <c r="R41" s="35" t="s">
        <v>619</v>
      </c>
      <c r="U41" s="31" t="s">
        <v>515</v>
      </c>
      <c r="V41" s="314">
        <v>1</v>
      </c>
      <c r="W41" s="34" t="s">
        <v>746</v>
      </c>
      <c r="X41" s="36">
        <v>75000</v>
      </c>
      <c r="Y41" s="107">
        <v>6</v>
      </c>
      <c r="Z41" s="32">
        <v>3</v>
      </c>
      <c r="AA41" s="108">
        <v>3</v>
      </c>
      <c r="AB41" s="210">
        <v>3</v>
      </c>
      <c r="AC41" s="109">
        <v>9</v>
      </c>
      <c r="AD41" s="34" t="s">
        <v>754</v>
      </c>
      <c r="AE41" s="34" t="s">
        <v>694</v>
      </c>
      <c r="AF41" s="288" t="s">
        <v>770</v>
      </c>
      <c r="AG41" s="289" t="s">
        <v>113</v>
      </c>
      <c r="AI41" s="31" t="s">
        <v>511</v>
      </c>
      <c r="AJ41" s="34">
        <v>2</v>
      </c>
      <c r="AK41" s="34" t="s">
        <v>379</v>
      </c>
      <c r="AL41" s="32">
        <v>6</v>
      </c>
      <c r="AM41" s="32">
        <v>3</v>
      </c>
      <c r="AN41" s="32" t="s">
        <v>61</v>
      </c>
      <c r="AO41" s="33" t="s">
        <v>60</v>
      </c>
      <c r="AP41" s="32" t="s">
        <v>69</v>
      </c>
      <c r="AQ41" s="34" t="s">
        <v>380</v>
      </c>
      <c r="AR41" s="34">
        <v>80000</v>
      </c>
      <c r="AS41" s="34" t="s">
        <v>97</v>
      </c>
      <c r="AT41" s="281" t="s">
        <v>595</v>
      </c>
      <c r="AU41" s="35" t="s">
        <v>381</v>
      </c>
      <c r="AW41" s="390" t="s">
        <v>829</v>
      </c>
      <c r="AX41" s="23" t="s">
        <v>330</v>
      </c>
      <c r="AY41" s="23" t="s">
        <v>95</v>
      </c>
      <c r="BS41" s="23" t="s">
        <v>95</v>
      </c>
      <c r="BT41" s="23" t="s">
        <v>343</v>
      </c>
      <c r="BU41" s="23" t="s">
        <v>343</v>
      </c>
      <c r="BW41" s="23" t="s">
        <v>353</v>
      </c>
      <c r="BX41" s="23" t="s">
        <v>343</v>
      </c>
      <c r="CI41" s="23" t="s">
        <v>353</v>
      </c>
      <c r="CP41" s="37" t="s">
        <v>576</v>
      </c>
      <c r="CR41"/>
    </row>
    <row r="42" spans="1:104" x14ac:dyDescent="0.3">
      <c r="H42" s="31" t="s">
        <v>569</v>
      </c>
      <c r="I42" s="32">
        <v>5</v>
      </c>
      <c r="J42" s="32">
        <v>5</v>
      </c>
      <c r="K42" s="32" t="s">
        <v>60</v>
      </c>
      <c r="L42" s="32" t="s">
        <v>72</v>
      </c>
      <c r="M42" s="32" t="s">
        <v>73</v>
      </c>
      <c r="N42" s="288" t="s">
        <v>570</v>
      </c>
      <c r="O42" s="288">
        <v>270000</v>
      </c>
      <c r="P42" s="288" t="s">
        <v>512</v>
      </c>
      <c r="Q42" s="281" t="s">
        <v>571</v>
      </c>
      <c r="R42" s="289" t="s">
        <v>572</v>
      </c>
      <c r="U42" s="31" t="s">
        <v>515</v>
      </c>
      <c r="V42" s="314">
        <v>1</v>
      </c>
      <c r="W42" s="34" t="s">
        <v>747</v>
      </c>
      <c r="X42" s="36">
        <v>115000</v>
      </c>
      <c r="Y42" s="107">
        <v>4</v>
      </c>
      <c r="Z42" s="32">
        <v>5</v>
      </c>
      <c r="AA42" s="108">
        <v>5</v>
      </c>
      <c r="AB42" s="210">
        <v>5</v>
      </c>
      <c r="AC42" s="109">
        <v>10</v>
      </c>
      <c r="AD42" s="34" t="s">
        <v>715</v>
      </c>
      <c r="AE42" s="34" t="s">
        <v>581</v>
      </c>
      <c r="AF42" s="34" t="s">
        <v>82</v>
      </c>
      <c r="AG42" s="289" t="s">
        <v>771</v>
      </c>
      <c r="AI42" s="31" t="s">
        <v>511</v>
      </c>
      <c r="AJ42" s="34">
        <v>3</v>
      </c>
      <c r="AK42" s="34" t="s">
        <v>382</v>
      </c>
      <c r="AL42" s="32">
        <v>5</v>
      </c>
      <c r="AM42" s="32">
        <v>2</v>
      </c>
      <c r="AN42" s="32" t="s">
        <v>60</v>
      </c>
      <c r="AO42" s="33" t="s">
        <v>60</v>
      </c>
      <c r="AP42" s="32" t="s">
        <v>93</v>
      </c>
      <c r="AQ42" s="34" t="s">
        <v>551</v>
      </c>
      <c r="AR42" s="34">
        <v>100000</v>
      </c>
      <c r="AS42" s="34" t="s">
        <v>97</v>
      </c>
      <c r="AT42" s="281" t="s">
        <v>552</v>
      </c>
      <c r="AU42" s="35" t="s">
        <v>383</v>
      </c>
      <c r="AW42" s="23" t="s">
        <v>99</v>
      </c>
      <c r="AX42" s="23" t="s">
        <v>330</v>
      </c>
      <c r="AY42" s="23" t="s">
        <v>334</v>
      </c>
      <c r="BS42" s="23" t="s">
        <v>334</v>
      </c>
      <c r="BT42" s="23" t="s">
        <v>344</v>
      </c>
      <c r="BU42" s="23" t="s">
        <v>344</v>
      </c>
      <c r="BW42" s="23" t="s">
        <v>355</v>
      </c>
      <c r="BX42" s="23" t="s">
        <v>344</v>
      </c>
      <c r="CI42" s="23" t="s">
        <v>355</v>
      </c>
      <c r="CP42" s="37" t="s">
        <v>585</v>
      </c>
      <c r="CR42"/>
    </row>
    <row r="43" spans="1:104" x14ac:dyDescent="0.3">
      <c r="H43" s="31" t="s">
        <v>576</v>
      </c>
      <c r="I43" s="32">
        <v>6</v>
      </c>
      <c r="J43" s="32">
        <v>6</v>
      </c>
      <c r="K43" s="32" t="s">
        <v>60</v>
      </c>
      <c r="L43" s="32" t="s">
        <v>61</v>
      </c>
      <c r="M43" s="32" t="s">
        <v>88</v>
      </c>
      <c r="N43" s="288" t="s">
        <v>573</v>
      </c>
      <c r="O43" s="288">
        <v>340000</v>
      </c>
      <c r="P43" s="34" t="s">
        <v>512</v>
      </c>
      <c r="Q43" s="281" t="s">
        <v>574</v>
      </c>
      <c r="R43" s="35" t="s">
        <v>575</v>
      </c>
      <c r="U43" s="31" t="s">
        <v>515</v>
      </c>
      <c r="V43" s="314">
        <v>1</v>
      </c>
      <c r="W43" s="34" t="s">
        <v>748</v>
      </c>
      <c r="X43" s="36">
        <v>140000</v>
      </c>
      <c r="Y43" s="107">
        <v>5</v>
      </c>
      <c r="Z43" s="32">
        <v>5</v>
      </c>
      <c r="AA43" s="108">
        <v>4</v>
      </c>
      <c r="AB43" s="210">
        <v>5</v>
      </c>
      <c r="AC43" s="109">
        <v>10</v>
      </c>
      <c r="AD43" s="34" t="s">
        <v>716</v>
      </c>
      <c r="AE43" s="34" t="s">
        <v>574</v>
      </c>
      <c r="AF43" s="34" t="s">
        <v>82</v>
      </c>
      <c r="AG43" s="35" t="s">
        <v>127</v>
      </c>
      <c r="AI43" s="31" t="s">
        <v>511</v>
      </c>
      <c r="AJ43" s="34">
        <v>4</v>
      </c>
      <c r="AK43" s="34" t="s">
        <v>577</v>
      </c>
      <c r="AL43" s="32">
        <v>5</v>
      </c>
      <c r="AM43" s="32">
        <v>3</v>
      </c>
      <c r="AN43" s="32" t="s">
        <v>60</v>
      </c>
      <c r="AO43" s="33" t="s">
        <v>60</v>
      </c>
      <c r="AP43" s="32" t="s">
        <v>62</v>
      </c>
      <c r="AQ43" s="34" t="s">
        <v>578</v>
      </c>
      <c r="AR43" s="34">
        <v>130000</v>
      </c>
      <c r="AS43" s="34" t="s">
        <v>97</v>
      </c>
      <c r="AT43" s="281" t="s">
        <v>579</v>
      </c>
      <c r="AU43" s="35" t="s">
        <v>384</v>
      </c>
      <c r="AW43" s="23" t="s">
        <v>128</v>
      </c>
      <c r="AX43" s="23" t="s">
        <v>330</v>
      </c>
      <c r="AY43" s="23" t="s">
        <v>335</v>
      </c>
      <c r="BS43" s="23" t="s">
        <v>335</v>
      </c>
      <c r="BT43" s="23" t="s">
        <v>345</v>
      </c>
      <c r="BU43" s="23" t="s">
        <v>345</v>
      </c>
      <c r="BW43" s="23" t="s">
        <v>356</v>
      </c>
      <c r="BX43" s="23" t="s">
        <v>345</v>
      </c>
      <c r="CI43" s="23" t="s">
        <v>356</v>
      </c>
      <c r="CP43" s="24" t="s">
        <v>86</v>
      </c>
      <c r="CS43" s="55"/>
      <c r="CT43" s="55"/>
      <c r="CU43" s="55"/>
      <c r="CV43" s="55"/>
    </row>
    <row r="44" spans="1:104" x14ac:dyDescent="0.3">
      <c r="H44" s="31" t="s">
        <v>53</v>
      </c>
      <c r="I44" s="32">
        <v>7</v>
      </c>
      <c r="J44" s="32">
        <v>1</v>
      </c>
      <c r="K44" s="32" t="s">
        <v>54</v>
      </c>
      <c r="L44" s="32" t="s">
        <v>55</v>
      </c>
      <c r="M44" s="32" t="s">
        <v>56</v>
      </c>
      <c r="N44" s="34" t="s">
        <v>543</v>
      </c>
      <c r="O44" s="34">
        <v>80000</v>
      </c>
      <c r="P44" s="34" t="s">
        <v>66</v>
      </c>
      <c r="Q44" s="281" t="s">
        <v>549</v>
      </c>
      <c r="R44" s="35" t="s">
        <v>544</v>
      </c>
      <c r="U44" s="31" t="s">
        <v>515</v>
      </c>
      <c r="V44" s="314">
        <v>1</v>
      </c>
      <c r="W44" s="34" t="s">
        <v>749</v>
      </c>
      <c r="X44" s="36">
        <v>150000</v>
      </c>
      <c r="Y44" s="107">
        <v>5</v>
      </c>
      <c r="Z44" s="32">
        <v>5</v>
      </c>
      <c r="AA44" s="108">
        <v>4</v>
      </c>
      <c r="AB44" s="337">
        <v>6</v>
      </c>
      <c r="AC44" s="109">
        <v>9</v>
      </c>
      <c r="AD44" s="34" t="s">
        <v>717</v>
      </c>
      <c r="AE44" s="34" t="s">
        <v>621</v>
      </c>
      <c r="AF44" s="34" t="s">
        <v>82</v>
      </c>
      <c r="AG44" s="35" t="s">
        <v>127</v>
      </c>
      <c r="AI44" s="31" t="s">
        <v>511</v>
      </c>
      <c r="AJ44" s="34">
        <v>5</v>
      </c>
      <c r="AK44" s="34" t="s">
        <v>68</v>
      </c>
      <c r="AL44" s="32">
        <v>6</v>
      </c>
      <c r="AM44" s="32">
        <v>3</v>
      </c>
      <c r="AN44" s="32" t="s">
        <v>60</v>
      </c>
      <c r="AO44" s="33" t="s">
        <v>55</v>
      </c>
      <c r="AP44" s="32" t="s">
        <v>69</v>
      </c>
      <c r="AQ44" s="34" t="s">
        <v>70</v>
      </c>
      <c r="AR44" s="34">
        <v>140000</v>
      </c>
      <c r="AS44" s="34" t="s">
        <v>97</v>
      </c>
      <c r="AT44" s="281" t="s">
        <v>629</v>
      </c>
      <c r="AU44" s="35" t="s">
        <v>71</v>
      </c>
      <c r="AX44" s="23" t="s">
        <v>330</v>
      </c>
      <c r="AY44" s="23" t="s">
        <v>336</v>
      </c>
      <c r="BS44" s="23" t="s">
        <v>336</v>
      </c>
      <c r="BT44" s="23" t="s">
        <v>872</v>
      </c>
      <c r="BU44" s="23" t="s">
        <v>872</v>
      </c>
      <c r="BW44" s="23" t="s">
        <v>357</v>
      </c>
      <c r="BX44" s="23" t="s">
        <v>872</v>
      </c>
      <c r="CI44" s="23" t="s">
        <v>357</v>
      </c>
      <c r="CP44" s="37" t="s">
        <v>77</v>
      </c>
      <c r="CS44" s="55"/>
      <c r="CT44" s="55"/>
      <c r="CU44" s="55"/>
      <c r="CV44" s="55"/>
    </row>
    <row r="45" spans="1:104" x14ac:dyDescent="0.3">
      <c r="B45" s="396" t="s">
        <v>1102</v>
      </c>
      <c r="H45" s="31" t="s">
        <v>385</v>
      </c>
      <c r="I45" s="32">
        <v>6</v>
      </c>
      <c r="J45" s="32">
        <v>2</v>
      </c>
      <c r="K45" s="32" t="s">
        <v>60</v>
      </c>
      <c r="L45" s="32" t="s">
        <v>60</v>
      </c>
      <c r="M45" s="32" t="s">
        <v>62</v>
      </c>
      <c r="N45" s="34" t="s">
        <v>602</v>
      </c>
      <c r="O45" s="44">
        <v>80000</v>
      </c>
      <c r="P45" s="34" t="s">
        <v>66</v>
      </c>
      <c r="Q45" s="281" t="s">
        <v>599</v>
      </c>
      <c r="R45" s="35" t="s">
        <v>386</v>
      </c>
      <c r="U45" s="31" t="s">
        <v>515</v>
      </c>
      <c r="V45" s="314">
        <v>1</v>
      </c>
      <c r="W45" s="34" t="s">
        <v>750</v>
      </c>
      <c r="X45" s="36">
        <v>150000</v>
      </c>
      <c r="Y45" s="107">
        <v>6</v>
      </c>
      <c r="Z45" s="32">
        <v>5</v>
      </c>
      <c r="AA45" s="108">
        <v>4</v>
      </c>
      <c r="AB45" s="337">
        <v>6</v>
      </c>
      <c r="AC45" s="109">
        <v>9</v>
      </c>
      <c r="AD45" s="34" t="s">
        <v>755</v>
      </c>
      <c r="AE45" s="34" t="s">
        <v>764</v>
      </c>
      <c r="AF45" s="34" t="s">
        <v>82</v>
      </c>
      <c r="AG45" s="35" t="s">
        <v>127</v>
      </c>
      <c r="AI45" s="31" t="s">
        <v>511</v>
      </c>
      <c r="AJ45" s="34">
        <v>6</v>
      </c>
      <c r="AK45" s="34" t="s">
        <v>109</v>
      </c>
      <c r="AL45" s="32">
        <v>5</v>
      </c>
      <c r="AM45" s="32">
        <v>3</v>
      </c>
      <c r="AN45" s="32" t="s">
        <v>60</v>
      </c>
      <c r="AO45" s="33" t="s">
        <v>61</v>
      </c>
      <c r="AP45" s="32" t="s">
        <v>73</v>
      </c>
      <c r="AQ45" s="34" t="s">
        <v>625</v>
      </c>
      <c r="AR45" s="34">
        <v>170000</v>
      </c>
      <c r="AS45" s="34" t="s">
        <v>97</v>
      </c>
      <c r="AT45" s="281" t="s">
        <v>567</v>
      </c>
      <c r="AU45" s="35" t="s">
        <v>111</v>
      </c>
      <c r="AX45" s="23" t="s">
        <v>330</v>
      </c>
      <c r="AY45" s="23" t="s">
        <v>337</v>
      </c>
      <c r="BS45" s="23" t="s">
        <v>337</v>
      </c>
      <c r="BT45" s="23" t="s">
        <v>346</v>
      </c>
      <c r="BU45" s="23" t="s">
        <v>346</v>
      </c>
      <c r="BW45" s="23" t="s">
        <v>358</v>
      </c>
      <c r="BX45" s="23" t="s">
        <v>346</v>
      </c>
      <c r="CI45" s="23" t="s">
        <v>358</v>
      </c>
      <c r="CP45" s="37" t="s">
        <v>155</v>
      </c>
      <c r="CS45" s="55"/>
      <c r="CT45" s="55"/>
      <c r="CU45" s="55"/>
      <c r="CV45" s="55"/>
    </row>
    <row r="46" spans="1:104" ht="15" thickBot="1" x14ac:dyDescent="0.35">
      <c r="B46" s="396" t="s">
        <v>1103</v>
      </c>
      <c r="H46" s="31" t="s">
        <v>393</v>
      </c>
      <c r="I46" s="32">
        <v>4</v>
      </c>
      <c r="J46" s="32">
        <v>7</v>
      </c>
      <c r="K46" s="32" t="s">
        <v>60</v>
      </c>
      <c r="L46" s="32" t="s">
        <v>55</v>
      </c>
      <c r="M46" s="32" t="s">
        <v>62</v>
      </c>
      <c r="N46" s="34" t="s">
        <v>609</v>
      </c>
      <c r="O46" s="34">
        <v>80000</v>
      </c>
      <c r="P46" s="34" t="s">
        <v>66</v>
      </c>
      <c r="Q46" s="281" t="s">
        <v>599</v>
      </c>
      <c r="R46" s="35" t="s">
        <v>394</v>
      </c>
      <c r="U46" s="39" t="s">
        <v>515</v>
      </c>
      <c r="V46" s="317">
        <v>16</v>
      </c>
      <c r="W46" s="40" t="s">
        <v>751</v>
      </c>
      <c r="X46" s="41">
        <v>50000</v>
      </c>
      <c r="Y46" s="110">
        <v>6</v>
      </c>
      <c r="Z46" s="46">
        <v>3</v>
      </c>
      <c r="AA46" s="111">
        <v>3</v>
      </c>
      <c r="AB46" s="111">
        <v>4</v>
      </c>
      <c r="AC46" s="112">
        <v>9</v>
      </c>
      <c r="AD46" s="40" t="s">
        <v>756</v>
      </c>
      <c r="AE46" s="40" t="s">
        <v>668</v>
      </c>
      <c r="AF46" s="42" t="s">
        <v>55</v>
      </c>
      <c r="AG46" s="43" t="s">
        <v>55</v>
      </c>
      <c r="AI46" s="31" t="s">
        <v>511</v>
      </c>
      <c r="AJ46" s="34">
        <v>7</v>
      </c>
      <c r="AK46" s="44" t="s">
        <v>288</v>
      </c>
      <c r="AL46" s="33">
        <v>6</v>
      </c>
      <c r="AM46" s="32">
        <v>3</v>
      </c>
      <c r="AN46" s="32" t="s">
        <v>61</v>
      </c>
      <c r="AO46" s="33" t="s">
        <v>60</v>
      </c>
      <c r="AP46" s="32" t="s">
        <v>62</v>
      </c>
      <c r="AQ46" s="34" t="s">
        <v>667</v>
      </c>
      <c r="AR46" s="34">
        <v>170000</v>
      </c>
      <c r="AS46" s="34" t="s">
        <v>97</v>
      </c>
      <c r="AT46" s="281" t="s">
        <v>668</v>
      </c>
      <c r="AU46" s="35" t="s">
        <v>669</v>
      </c>
      <c r="AX46" s="23" t="s">
        <v>330</v>
      </c>
      <c r="AY46" s="23" t="s">
        <v>338</v>
      </c>
      <c r="BS46" s="23" t="s">
        <v>338</v>
      </c>
      <c r="BT46" s="23" t="s">
        <v>348</v>
      </c>
      <c r="BU46" s="23" t="s">
        <v>348</v>
      </c>
      <c r="BW46" s="23" t="s">
        <v>359</v>
      </c>
      <c r="BX46" s="23" t="s">
        <v>348</v>
      </c>
      <c r="CI46" s="23" t="s">
        <v>359</v>
      </c>
      <c r="CP46" s="37" t="s">
        <v>79</v>
      </c>
      <c r="CS46" s="55"/>
      <c r="CT46" s="55"/>
      <c r="CU46" s="55"/>
      <c r="CV46" s="55"/>
    </row>
    <row r="47" spans="1:104" x14ac:dyDescent="0.3">
      <c r="H47" s="31" t="s">
        <v>395</v>
      </c>
      <c r="I47" s="32">
        <v>6</v>
      </c>
      <c r="J47" s="32">
        <v>2</v>
      </c>
      <c r="K47" s="32" t="s">
        <v>60</v>
      </c>
      <c r="L47" s="32" t="s">
        <v>55</v>
      </c>
      <c r="M47" s="32" t="s">
        <v>62</v>
      </c>
      <c r="N47" s="34" t="s">
        <v>650</v>
      </c>
      <c r="O47" s="34">
        <v>120000</v>
      </c>
      <c r="P47" s="34" t="s">
        <v>66</v>
      </c>
      <c r="Q47" s="281" t="s">
        <v>599</v>
      </c>
      <c r="R47" s="35" t="s">
        <v>396</v>
      </c>
      <c r="U47" s="13" t="s">
        <v>3</v>
      </c>
      <c r="V47" s="316">
        <v>16</v>
      </c>
      <c r="W47" s="15" t="s">
        <v>772</v>
      </c>
      <c r="X47" s="404">
        <v>65000</v>
      </c>
      <c r="Y47" s="104">
        <v>6</v>
      </c>
      <c r="Z47" s="14">
        <v>3</v>
      </c>
      <c r="AA47" s="105">
        <v>2</v>
      </c>
      <c r="AB47" s="105">
        <v>3</v>
      </c>
      <c r="AC47" s="106">
        <v>9</v>
      </c>
      <c r="AD47" s="311" t="s">
        <v>55</v>
      </c>
      <c r="AE47" s="15" t="s">
        <v>759</v>
      </c>
      <c r="AF47" s="15" t="s">
        <v>100</v>
      </c>
      <c r="AG47" s="325" t="s">
        <v>781</v>
      </c>
      <c r="AI47" s="31" t="s">
        <v>511</v>
      </c>
      <c r="AJ47" s="34">
        <v>8</v>
      </c>
      <c r="AK47" s="34" t="s">
        <v>565</v>
      </c>
      <c r="AL47" s="32">
        <v>5</v>
      </c>
      <c r="AM47" s="32">
        <v>3</v>
      </c>
      <c r="AN47" s="32" t="s">
        <v>60</v>
      </c>
      <c r="AO47" s="33" t="s">
        <v>61</v>
      </c>
      <c r="AP47" s="32" t="s">
        <v>69</v>
      </c>
      <c r="AQ47" s="34" t="s">
        <v>566</v>
      </c>
      <c r="AR47" s="34">
        <v>180000</v>
      </c>
      <c r="AS47" s="34" t="s">
        <v>97</v>
      </c>
      <c r="AT47" s="281" t="s">
        <v>567</v>
      </c>
      <c r="AU47" s="35" t="s">
        <v>568</v>
      </c>
      <c r="AX47" s="23" t="s">
        <v>330</v>
      </c>
      <c r="AY47" s="23" t="s">
        <v>339</v>
      </c>
      <c r="BS47" s="23" t="s">
        <v>339</v>
      </c>
      <c r="BT47" s="23" t="s">
        <v>349</v>
      </c>
      <c r="BU47" s="23" t="s">
        <v>349</v>
      </c>
      <c r="BW47" s="23" t="s">
        <v>360</v>
      </c>
      <c r="BX47" s="23" t="s">
        <v>349</v>
      </c>
      <c r="CI47" s="23" t="s">
        <v>360</v>
      </c>
      <c r="CP47" s="37" t="s">
        <v>165</v>
      </c>
    </row>
    <row r="48" spans="1:104" x14ac:dyDescent="0.3">
      <c r="H48" s="31" t="s">
        <v>397</v>
      </c>
      <c r="I48" s="32">
        <v>7</v>
      </c>
      <c r="J48" s="32">
        <v>2</v>
      </c>
      <c r="K48" s="32" t="s">
        <v>60</v>
      </c>
      <c r="L48" s="290" t="s">
        <v>61</v>
      </c>
      <c r="M48" s="32" t="s">
        <v>62</v>
      </c>
      <c r="N48" s="34" t="s">
        <v>398</v>
      </c>
      <c r="O48" s="34">
        <v>120000</v>
      </c>
      <c r="P48" s="34" t="s">
        <v>66</v>
      </c>
      <c r="Q48" s="281" t="s">
        <v>599</v>
      </c>
      <c r="R48" s="35" t="s">
        <v>399</v>
      </c>
      <c r="U48" s="31" t="s">
        <v>3</v>
      </c>
      <c r="V48" s="314">
        <v>2</v>
      </c>
      <c r="W48" s="34" t="s">
        <v>773</v>
      </c>
      <c r="X48" s="342">
        <v>80000</v>
      </c>
      <c r="Y48" s="107">
        <v>7</v>
      </c>
      <c r="Z48" s="32">
        <v>3</v>
      </c>
      <c r="AA48" s="108">
        <v>2</v>
      </c>
      <c r="AB48" s="108">
        <v>3</v>
      </c>
      <c r="AC48" s="109">
        <v>8</v>
      </c>
      <c r="AD48" s="399" t="s">
        <v>778</v>
      </c>
      <c r="AE48" s="34" t="s">
        <v>563</v>
      </c>
      <c r="AF48" s="34" t="s">
        <v>83</v>
      </c>
      <c r="AG48" s="289" t="s">
        <v>781</v>
      </c>
      <c r="AI48" s="31" t="s">
        <v>511</v>
      </c>
      <c r="AJ48" s="34">
        <v>9</v>
      </c>
      <c r="AK48" s="34" t="s">
        <v>556</v>
      </c>
      <c r="AL48" s="32">
        <v>5</v>
      </c>
      <c r="AM48" s="32">
        <v>4</v>
      </c>
      <c r="AN48" s="32" t="s">
        <v>60</v>
      </c>
      <c r="AO48" s="33" t="s">
        <v>56</v>
      </c>
      <c r="AP48" s="32" t="s">
        <v>69</v>
      </c>
      <c r="AQ48" s="34" t="s">
        <v>557</v>
      </c>
      <c r="AR48" s="34">
        <v>190000</v>
      </c>
      <c r="AS48" s="34" t="s">
        <v>97</v>
      </c>
      <c r="AT48" s="281" t="s">
        <v>558</v>
      </c>
      <c r="AU48" s="35" t="s">
        <v>560</v>
      </c>
      <c r="AX48" s="23" t="s">
        <v>330</v>
      </c>
      <c r="AY48" s="23" t="s">
        <v>340</v>
      </c>
      <c r="BS48" s="23" t="s">
        <v>340</v>
      </c>
      <c r="BT48" s="23" t="s">
        <v>150</v>
      </c>
      <c r="BU48" s="23" t="s">
        <v>150</v>
      </c>
      <c r="BW48" s="23" t="s">
        <v>361</v>
      </c>
      <c r="BX48" s="23" t="s">
        <v>150</v>
      </c>
      <c r="CI48" s="23" t="s">
        <v>361</v>
      </c>
      <c r="CP48" s="37" t="s">
        <v>166</v>
      </c>
    </row>
    <row r="49" spans="8:94" x14ac:dyDescent="0.3">
      <c r="H49" s="31" t="s">
        <v>421</v>
      </c>
      <c r="I49" s="32">
        <v>7</v>
      </c>
      <c r="J49" s="32">
        <v>3</v>
      </c>
      <c r="K49" s="32" t="s">
        <v>60</v>
      </c>
      <c r="L49" s="32" t="s">
        <v>72</v>
      </c>
      <c r="M49" s="32" t="s">
        <v>62</v>
      </c>
      <c r="N49" s="34" t="s">
        <v>430</v>
      </c>
      <c r="O49" s="34">
        <v>130000</v>
      </c>
      <c r="P49" s="34" t="s">
        <v>66</v>
      </c>
      <c r="Q49" s="281" t="s">
        <v>599</v>
      </c>
      <c r="R49" s="35" t="s">
        <v>431</v>
      </c>
      <c r="U49" s="31" t="s">
        <v>3</v>
      </c>
      <c r="V49" s="314">
        <v>2</v>
      </c>
      <c r="W49" s="34" t="s">
        <v>774</v>
      </c>
      <c r="X49" s="405">
        <v>90000</v>
      </c>
      <c r="Y49" s="107">
        <v>7</v>
      </c>
      <c r="Z49" s="32">
        <v>3</v>
      </c>
      <c r="AA49" s="108">
        <v>2</v>
      </c>
      <c r="AB49" s="108">
        <v>4</v>
      </c>
      <c r="AC49" s="211">
        <v>8</v>
      </c>
      <c r="AD49" s="399" t="s">
        <v>779</v>
      </c>
      <c r="AE49" s="34" t="s">
        <v>654</v>
      </c>
      <c r="AF49" s="288" t="s">
        <v>686</v>
      </c>
      <c r="AG49" s="289" t="s">
        <v>75</v>
      </c>
      <c r="AI49" s="31" t="s">
        <v>511</v>
      </c>
      <c r="AJ49" s="34">
        <v>10</v>
      </c>
      <c r="AK49" s="34" t="s">
        <v>365</v>
      </c>
      <c r="AL49" s="32">
        <v>6</v>
      </c>
      <c r="AM49" s="32">
        <v>4</v>
      </c>
      <c r="AN49" s="32" t="s">
        <v>60</v>
      </c>
      <c r="AO49" s="33" t="s">
        <v>60</v>
      </c>
      <c r="AP49" s="32" t="s">
        <v>69</v>
      </c>
      <c r="AQ49" s="34" t="s">
        <v>105</v>
      </c>
      <c r="AR49" s="34">
        <v>210000</v>
      </c>
      <c r="AS49" s="34" t="s">
        <v>97</v>
      </c>
      <c r="AT49" s="281" t="s">
        <v>555</v>
      </c>
      <c r="AU49" s="35" t="s">
        <v>106</v>
      </c>
      <c r="AX49" s="23" t="s">
        <v>330</v>
      </c>
      <c r="AY49" s="23" t="s">
        <v>341</v>
      </c>
      <c r="BS49" s="23" t="s">
        <v>341</v>
      </c>
      <c r="BT49" s="23" t="s">
        <v>350</v>
      </c>
      <c r="BU49" s="23" t="s">
        <v>350</v>
      </c>
      <c r="BW49" s="23" t="s">
        <v>1100</v>
      </c>
      <c r="BX49" s="23" t="s">
        <v>350</v>
      </c>
      <c r="CI49" s="23" t="s">
        <v>1100</v>
      </c>
      <c r="CP49" s="37" t="s">
        <v>175</v>
      </c>
    </row>
    <row r="50" spans="8:94" x14ac:dyDescent="0.3">
      <c r="H50" s="31" t="s">
        <v>597</v>
      </c>
      <c r="I50" s="32">
        <v>6</v>
      </c>
      <c r="J50" s="32">
        <v>2</v>
      </c>
      <c r="K50" s="32" t="s">
        <v>60</v>
      </c>
      <c r="L50" s="32" t="s">
        <v>60</v>
      </c>
      <c r="M50" s="290" t="s">
        <v>62</v>
      </c>
      <c r="N50" s="34" t="s">
        <v>598</v>
      </c>
      <c r="O50" s="288">
        <v>210000</v>
      </c>
      <c r="P50" s="34" t="s">
        <v>66</v>
      </c>
      <c r="Q50" s="281" t="s">
        <v>599</v>
      </c>
      <c r="R50" s="35" t="s">
        <v>84</v>
      </c>
      <c r="U50" s="31" t="s">
        <v>3</v>
      </c>
      <c r="V50" s="326">
        <v>2</v>
      </c>
      <c r="W50" s="34" t="s">
        <v>775</v>
      </c>
      <c r="X50" s="405">
        <v>105000</v>
      </c>
      <c r="Y50" s="107">
        <v>7</v>
      </c>
      <c r="Z50" s="32">
        <v>3</v>
      </c>
      <c r="AA50" s="108">
        <v>2</v>
      </c>
      <c r="AB50" s="108">
        <v>3</v>
      </c>
      <c r="AC50" s="109">
        <v>9</v>
      </c>
      <c r="AD50" s="304" t="s">
        <v>143</v>
      </c>
      <c r="AE50" s="34" t="s">
        <v>638</v>
      </c>
      <c r="AF50" s="34" t="s">
        <v>100</v>
      </c>
      <c r="AG50" s="289" t="s">
        <v>782</v>
      </c>
      <c r="AI50" s="31" t="s">
        <v>511</v>
      </c>
      <c r="AJ50" s="34">
        <v>11</v>
      </c>
      <c r="AK50" s="34" t="s">
        <v>289</v>
      </c>
      <c r="AL50" s="32">
        <v>6</v>
      </c>
      <c r="AM50" s="32">
        <v>4</v>
      </c>
      <c r="AN50" s="32" t="s">
        <v>60</v>
      </c>
      <c r="AO50" s="33" t="s">
        <v>61</v>
      </c>
      <c r="AP50" s="32" t="s">
        <v>69</v>
      </c>
      <c r="AQ50" s="34" t="s">
        <v>287</v>
      </c>
      <c r="AR50" s="34">
        <v>215000</v>
      </c>
      <c r="AS50" s="34" t="s">
        <v>97</v>
      </c>
      <c r="AT50" s="281" t="s">
        <v>555</v>
      </c>
      <c r="AU50" s="35" t="s">
        <v>290</v>
      </c>
      <c r="AX50" s="23" t="s">
        <v>204</v>
      </c>
      <c r="AY50" s="23" t="s">
        <v>1099</v>
      </c>
      <c r="BT50" s="23" t="s">
        <v>351</v>
      </c>
      <c r="CP50" s="37" t="s">
        <v>162</v>
      </c>
    </row>
    <row r="51" spans="8:94" x14ac:dyDescent="0.3">
      <c r="H51" s="31" t="s">
        <v>79</v>
      </c>
      <c r="I51" s="32">
        <v>5</v>
      </c>
      <c r="J51" s="32">
        <v>5</v>
      </c>
      <c r="K51" s="32" t="s">
        <v>61</v>
      </c>
      <c r="L51" s="32" t="s">
        <v>61</v>
      </c>
      <c r="M51" s="32" t="s">
        <v>73</v>
      </c>
      <c r="N51" s="34" t="s">
        <v>615</v>
      </c>
      <c r="O51" s="34">
        <v>250000</v>
      </c>
      <c r="P51" s="34" t="s">
        <v>66</v>
      </c>
      <c r="Q51" s="281" t="s">
        <v>574</v>
      </c>
      <c r="R51" s="35" t="s">
        <v>618</v>
      </c>
      <c r="U51" s="31" t="s">
        <v>3</v>
      </c>
      <c r="V51" s="314">
        <v>2</v>
      </c>
      <c r="W51" s="34" t="s">
        <v>776</v>
      </c>
      <c r="X51" s="342">
        <v>110000</v>
      </c>
      <c r="Y51" s="107">
        <v>7</v>
      </c>
      <c r="Z51" s="32">
        <v>3</v>
      </c>
      <c r="AA51" s="108">
        <v>2</v>
      </c>
      <c r="AB51" s="108">
        <v>4</v>
      </c>
      <c r="AC51" s="109">
        <v>8</v>
      </c>
      <c r="AD51" s="304" t="s">
        <v>146</v>
      </c>
      <c r="AE51" s="34" t="s">
        <v>780</v>
      </c>
      <c r="AF51" s="34" t="s">
        <v>100</v>
      </c>
      <c r="AG51" s="289" t="s">
        <v>781</v>
      </c>
      <c r="AI51" s="31" t="s">
        <v>511</v>
      </c>
      <c r="AJ51" s="34">
        <v>12</v>
      </c>
      <c r="AK51" s="34" t="s">
        <v>118</v>
      </c>
      <c r="AL51" s="32">
        <v>5</v>
      </c>
      <c r="AM51" s="32">
        <v>5</v>
      </c>
      <c r="AN51" s="32" t="s">
        <v>61</v>
      </c>
      <c r="AO51" s="33" t="s">
        <v>56</v>
      </c>
      <c r="AP51" s="32" t="s">
        <v>73</v>
      </c>
      <c r="AQ51" s="34" t="s">
        <v>649</v>
      </c>
      <c r="AR51" s="34">
        <v>220000</v>
      </c>
      <c r="AS51" s="34" t="s">
        <v>97</v>
      </c>
      <c r="AT51" s="281" t="s">
        <v>571</v>
      </c>
      <c r="AU51" s="35" t="s">
        <v>98</v>
      </c>
      <c r="AX51" s="23" t="s">
        <v>204</v>
      </c>
      <c r="AY51" s="23" t="s">
        <v>141</v>
      </c>
      <c r="BT51" s="23" t="s">
        <v>352</v>
      </c>
      <c r="CP51" s="37" t="s">
        <v>53</v>
      </c>
    </row>
    <row r="52" spans="8:94" ht="15" thickBot="1" x14ac:dyDescent="0.35">
      <c r="H52" s="31" t="s">
        <v>77</v>
      </c>
      <c r="I52" s="32">
        <v>5</v>
      </c>
      <c r="J52" s="32">
        <v>2</v>
      </c>
      <c r="K52" s="32" t="s">
        <v>60</v>
      </c>
      <c r="L52" s="290" t="s">
        <v>72</v>
      </c>
      <c r="M52" s="32" t="s">
        <v>93</v>
      </c>
      <c r="N52" s="34" t="s">
        <v>616</v>
      </c>
      <c r="O52" s="44">
        <v>0</v>
      </c>
      <c r="P52" s="34" t="s">
        <v>66</v>
      </c>
      <c r="Q52" s="281" t="s">
        <v>617</v>
      </c>
      <c r="R52" s="35" t="s">
        <v>619</v>
      </c>
      <c r="U52" s="50" t="s">
        <v>3</v>
      </c>
      <c r="V52" s="318">
        <v>16</v>
      </c>
      <c r="W52" s="51" t="s">
        <v>777</v>
      </c>
      <c r="X52" s="408">
        <v>65000</v>
      </c>
      <c r="Y52" s="116">
        <v>6</v>
      </c>
      <c r="Z52" s="56">
        <v>3</v>
      </c>
      <c r="AA52" s="117">
        <v>2</v>
      </c>
      <c r="AB52" s="117">
        <v>3</v>
      </c>
      <c r="AC52" s="118">
        <v>9</v>
      </c>
      <c r="AD52" s="310" t="s">
        <v>137</v>
      </c>
      <c r="AE52" s="40" t="s">
        <v>759</v>
      </c>
      <c r="AF52" s="42" t="s">
        <v>55</v>
      </c>
      <c r="AG52" s="43" t="s">
        <v>55</v>
      </c>
      <c r="AI52" s="31" t="s">
        <v>511</v>
      </c>
      <c r="AJ52" s="34">
        <v>13</v>
      </c>
      <c r="AK52" s="34" t="s">
        <v>286</v>
      </c>
      <c r="AL52" s="32">
        <v>5</v>
      </c>
      <c r="AM52" s="32">
        <v>5</v>
      </c>
      <c r="AN52" s="32" t="s">
        <v>61</v>
      </c>
      <c r="AO52" s="33" t="s">
        <v>56</v>
      </c>
      <c r="AP52" s="32" t="s">
        <v>69</v>
      </c>
      <c r="AQ52" s="34" t="s">
        <v>658</v>
      </c>
      <c r="AR52" s="34">
        <v>240000</v>
      </c>
      <c r="AS52" s="34" t="s">
        <v>97</v>
      </c>
      <c r="AT52" s="281" t="s">
        <v>659</v>
      </c>
      <c r="AU52" s="35" t="s">
        <v>291</v>
      </c>
      <c r="AX52" s="23" t="s">
        <v>204</v>
      </c>
      <c r="AY52" s="23" t="s">
        <v>342</v>
      </c>
      <c r="CP52" s="37" t="s">
        <v>576</v>
      </c>
    </row>
    <row r="53" spans="8:94" x14ac:dyDescent="0.3">
      <c r="H53" s="31" t="s">
        <v>400</v>
      </c>
      <c r="I53" s="290">
        <v>5</v>
      </c>
      <c r="J53" s="32">
        <v>6</v>
      </c>
      <c r="K53" s="32" t="s">
        <v>72</v>
      </c>
      <c r="L53" s="32" t="s">
        <v>61</v>
      </c>
      <c r="M53" s="32" t="s">
        <v>73</v>
      </c>
      <c r="N53" s="288" t="s">
        <v>580</v>
      </c>
      <c r="O53" s="34">
        <v>250000</v>
      </c>
      <c r="P53" s="34" t="s">
        <v>66</v>
      </c>
      <c r="Q53" s="281" t="s">
        <v>581</v>
      </c>
      <c r="R53" s="35" t="s">
        <v>401</v>
      </c>
      <c r="U53" s="13" t="s">
        <v>4</v>
      </c>
      <c r="V53" s="316">
        <v>16</v>
      </c>
      <c r="W53" s="15" t="s">
        <v>783</v>
      </c>
      <c r="X53" s="17">
        <v>70000</v>
      </c>
      <c r="Y53" s="209">
        <v>4</v>
      </c>
      <c r="Z53" s="20">
        <v>3</v>
      </c>
      <c r="AA53" s="210">
        <v>4</v>
      </c>
      <c r="AB53" s="210">
        <v>5</v>
      </c>
      <c r="AC53" s="211">
        <v>10</v>
      </c>
      <c r="AD53" s="309" t="s">
        <v>789</v>
      </c>
      <c r="AE53" s="15" t="s">
        <v>795</v>
      </c>
      <c r="AF53" s="309" t="s">
        <v>739</v>
      </c>
      <c r="AG53" s="325" t="s">
        <v>82</v>
      </c>
      <c r="AI53" s="31" t="s">
        <v>511</v>
      </c>
      <c r="AJ53" s="34">
        <v>14</v>
      </c>
      <c r="AK53" s="34" t="s">
        <v>79</v>
      </c>
      <c r="AL53" s="32">
        <v>5</v>
      </c>
      <c r="AM53" s="32">
        <v>5</v>
      </c>
      <c r="AN53" s="32" t="s">
        <v>61</v>
      </c>
      <c r="AO53" s="33" t="s">
        <v>61</v>
      </c>
      <c r="AP53" s="32" t="s">
        <v>73</v>
      </c>
      <c r="AQ53" s="34" t="s">
        <v>615</v>
      </c>
      <c r="AR53" s="34">
        <v>250000</v>
      </c>
      <c r="AS53" s="34" t="s">
        <v>97</v>
      </c>
      <c r="AT53" s="281" t="s">
        <v>574</v>
      </c>
      <c r="AU53" s="35" t="s">
        <v>618</v>
      </c>
      <c r="AX53" s="23" t="s">
        <v>204</v>
      </c>
      <c r="AY53" s="23" t="s">
        <v>343</v>
      </c>
      <c r="CP53" s="37" t="s">
        <v>640</v>
      </c>
    </row>
    <row r="54" spans="8:94" x14ac:dyDescent="0.3">
      <c r="H54" s="31" t="s">
        <v>591</v>
      </c>
      <c r="I54" s="32">
        <v>6</v>
      </c>
      <c r="J54" s="32">
        <v>5</v>
      </c>
      <c r="K54" s="32" t="s">
        <v>60</v>
      </c>
      <c r="L54" s="32" t="s">
        <v>72</v>
      </c>
      <c r="M54" s="32" t="s">
        <v>73</v>
      </c>
      <c r="N54" s="288" t="s">
        <v>592</v>
      </c>
      <c r="O54" s="288">
        <v>260000</v>
      </c>
      <c r="P54" s="34" t="s">
        <v>66</v>
      </c>
      <c r="Q54" s="281" t="s">
        <v>593</v>
      </c>
      <c r="R54" s="289" t="s">
        <v>594</v>
      </c>
      <c r="U54" s="31" t="s">
        <v>4</v>
      </c>
      <c r="V54" s="314">
        <v>2</v>
      </c>
      <c r="W54" s="34" t="s">
        <v>784</v>
      </c>
      <c r="X54" s="327">
        <v>80000</v>
      </c>
      <c r="Y54" s="107">
        <v>6</v>
      </c>
      <c r="Z54" s="32">
        <v>3</v>
      </c>
      <c r="AA54" s="108">
        <v>3</v>
      </c>
      <c r="AB54" s="108">
        <v>4</v>
      </c>
      <c r="AC54" s="109">
        <v>9</v>
      </c>
      <c r="AD54" s="288" t="s">
        <v>790</v>
      </c>
      <c r="AE54" s="34" t="s">
        <v>796</v>
      </c>
      <c r="AF54" s="34" t="s">
        <v>124</v>
      </c>
      <c r="AG54" s="289" t="s">
        <v>82</v>
      </c>
      <c r="AI54" s="31" t="s">
        <v>511</v>
      </c>
      <c r="AJ54" s="34">
        <v>15</v>
      </c>
      <c r="AK54" s="34" t="s">
        <v>77</v>
      </c>
      <c r="AL54" s="32">
        <v>5</v>
      </c>
      <c r="AM54" s="32">
        <v>2</v>
      </c>
      <c r="AN54" s="32" t="s">
        <v>60</v>
      </c>
      <c r="AO54" s="33" t="s">
        <v>72</v>
      </c>
      <c r="AP54" s="32" t="s">
        <v>93</v>
      </c>
      <c r="AQ54" s="34" t="s">
        <v>616</v>
      </c>
      <c r="AR54" s="34">
        <v>0</v>
      </c>
      <c r="AS54" s="34" t="s">
        <v>97</v>
      </c>
      <c r="AT54" s="281" t="s">
        <v>617</v>
      </c>
      <c r="AU54" s="35" t="s">
        <v>619</v>
      </c>
      <c r="AX54" s="23" t="s">
        <v>204</v>
      </c>
      <c r="AY54" s="23" t="s">
        <v>344</v>
      </c>
      <c r="CP54" s="37" t="s">
        <v>636</v>
      </c>
    </row>
    <row r="55" spans="8:94" x14ac:dyDescent="0.3">
      <c r="H55" s="31" t="s">
        <v>420</v>
      </c>
      <c r="I55" s="32">
        <v>6</v>
      </c>
      <c r="J55" s="32">
        <v>6</v>
      </c>
      <c r="K55" s="32" t="s">
        <v>61</v>
      </c>
      <c r="L55" s="32" t="s">
        <v>56</v>
      </c>
      <c r="M55" s="32" t="s">
        <v>73</v>
      </c>
      <c r="N55" s="34" t="s">
        <v>630</v>
      </c>
      <c r="O55" s="34">
        <v>300000</v>
      </c>
      <c r="P55" s="34" t="s">
        <v>66</v>
      </c>
      <c r="Q55" s="281" t="s">
        <v>631</v>
      </c>
      <c r="R55" s="35" t="s">
        <v>429</v>
      </c>
      <c r="U55" s="31" t="s">
        <v>4</v>
      </c>
      <c r="V55" s="314">
        <v>2</v>
      </c>
      <c r="W55" s="34" t="s">
        <v>785</v>
      </c>
      <c r="X55" s="327">
        <v>100000</v>
      </c>
      <c r="Y55" s="107">
        <v>5</v>
      </c>
      <c r="Z55" s="32">
        <v>3</v>
      </c>
      <c r="AA55" s="308">
        <v>4</v>
      </c>
      <c r="AB55" s="108">
        <v>4</v>
      </c>
      <c r="AC55" s="109">
        <v>10</v>
      </c>
      <c r="AD55" s="34" t="s">
        <v>791</v>
      </c>
      <c r="AE55" s="34" t="s">
        <v>631</v>
      </c>
      <c r="AF55" s="34" t="s">
        <v>75</v>
      </c>
      <c r="AG55" s="289" t="s">
        <v>204</v>
      </c>
      <c r="AI55" s="31" t="s">
        <v>511</v>
      </c>
      <c r="AJ55" s="34">
        <v>16</v>
      </c>
      <c r="AK55" s="34" t="s">
        <v>422</v>
      </c>
      <c r="AL55" s="32">
        <v>5</v>
      </c>
      <c r="AM55" s="32">
        <v>5</v>
      </c>
      <c r="AN55" s="32" t="s">
        <v>61</v>
      </c>
      <c r="AO55" s="33" t="s">
        <v>61</v>
      </c>
      <c r="AP55" s="32" t="s">
        <v>73</v>
      </c>
      <c r="AQ55" s="34" t="s">
        <v>80</v>
      </c>
      <c r="AR55" s="34">
        <v>250000</v>
      </c>
      <c r="AS55" s="34" t="s">
        <v>97</v>
      </c>
      <c r="AT55" s="281" t="s">
        <v>558</v>
      </c>
      <c r="AU55" s="35" t="s">
        <v>81</v>
      </c>
      <c r="AX55" s="23" t="s">
        <v>204</v>
      </c>
      <c r="AY55" s="23" t="s">
        <v>345</v>
      </c>
      <c r="CP55" s="37" t="s">
        <v>561</v>
      </c>
    </row>
    <row r="56" spans="8:94" x14ac:dyDescent="0.3">
      <c r="H56" s="31" t="s">
        <v>576</v>
      </c>
      <c r="I56" s="32">
        <v>6</v>
      </c>
      <c r="J56" s="32">
        <v>6</v>
      </c>
      <c r="K56" s="32" t="s">
        <v>60</v>
      </c>
      <c r="L56" s="32" t="s">
        <v>61</v>
      </c>
      <c r="M56" s="32" t="s">
        <v>88</v>
      </c>
      <c r="N56" s="288" t="s">
        <v>573</v>
      </c>
      <c r="O56" s="288">
        <v>340000</v>
      </c>
      <c r="P56" s="34" t="s">
        <v>66</v>
      </c>
      <c r="Q56" s="281" t="s">
        <v>574</v>
      </c>
      <c r="R56" s="35" t="s">
        <v>575</v>
      </c>
      <c r="U56" s="31" t="s">
        <v>4</v>
      </c>
      <c r="V56" s="314">
        <v>2</v>
      </c>
      <c r="W56" s="34" t="s">
        <v>786</v>
      </c>
      <c r="X56" s="36">
        <v>95000</v>
      </c>
      <c r="Y56" s="107">
        <v>5</v>
      </c>
      <c r="Z56" s="32">
        <v>3</v>
      </c>
      <c r="AA56" s="108">
        <v>4</v>
      </c>
      <c r="AB56" s="337">
        <v>5</v>
      </c>
      <c r="AC56" s="109">
        <v>9</v>
      </c>
      <c r="AD56" s="288" t="s">
        <v>792</v>
      </c>
      <c r="AE56" s="34" t="s">
        <v>558</v>
      </c>
      <c r="AF56" s="288" t="s">
        <v>75</v>
      </c>
      <c r="AG56" s="289" t="s">
        <v>798</v>
      </c>
      <c r="AI56" s="31" t="s">
        <v>511</v>
      </c>
      <c r="AJ56" s="34">
        <v>17</v>
      </c>
      <c r="AK56" s="34" t="s">
        <v>114</v>
      </c>
      <c r="AL56" s="32">
        <v>7</v>
      </c>
      <c r="AM56" s="32">
        <v>4</v>
      </c>
      <c r="AN56" s="32" t="s">
        <v>54</v>
      </c>
      <c r="AO56" s="33" t="s">
        <v>60</v>
      </c>
      <c r="AP56" s="32" t="s">
        <v>69</v>
      </c>
      <c r="AQ56" s="34" t="s">
        <v>126</v>
      </c>
      <c r="AR56" s="34">
        <v>300000</v>
      </c>
      <c r="AS56" s="34" t="s">
        <v>97</v>
      </c>
      <c r="AT56" s="281" t="s">
        <v>555</v>
      </c>
      <c r="AU56" s="35" t="s">
        <v>559</v>
      </c>
      <c r="AX56" s="23" t="s">
        <v>204</v>
      </c>
      <c r="AY56" s="23" t="s">
        <v>872</v>
      </c>
      <c r="CP56" s="24" t="s">
        <v>108</v>
      </c>
    </row>
    <row r="57" spans="8:94" x14ac:dyDescent="0.3">
      <c r="H57" s="31" t="s">
        <v>53</v>
      </c>
      <c r="I57" s="32">
        <v>7</v>
      </c>
      <c r="J57" s="32">
        <v>1</v>
      </c>
      <c r="K57" s="32" t="s">
        <v>54</v>
      </c>
      <c r="L57" s="32" t="s">
        <v>55</v>
      </c>
      <c r="M57" s="32" t="s">
        <v>56</v>
      </c>
      <c r="N57" s="34" t="s">
        <v>543</v>
      </c>
      <c r="O57" s="34">
        <v>80000</v>
      </c>
      <c r="P57" s="34" t="s">
        <v>149</v>
      </c>
      <c r="Q57" s="281" t="s">
        <v>549</v>
      </c>
      <c r="R57" s="35" t="s">
        <v>544</v>
      </c>
      <c r="U57" s="31" t="s">
        <v>4</v>
      </c>
      <c r="V57" s="314">
        <v>1</v>
      </c>
      <c r="W57" s="34" t="s">
        <v>787</v>
      </c>
      <c r="X57" s="36">
        <v>170000</v>
      </c>
      <c r="Y57" s="107">
        <v>4</v>
      </c>
      <c r="Z57" s="32">
        <v>7</v>
      </c>
      <c r="AA57" s="108">
        <v>5</v>
      </c>
      <c r="AB57" s="113">
        <v>0</v>
      </c>
      <c r="AC57" s="109">
        <v>11</v>
      </c>
      <c r="AD57" s="34" t="s">
        <v>793</v>
      </c>
      <c r="AE57" s="34" t="s">
        <v>797</v>
      </c>
      <c r="AF57" s="288" t="s">
        <v>781</v>
      </c>
      <c r="AG57" s="289" t="s">
        <v>169</v>
      </c>
      <c r="AI57" s="31" t="s">
        <v>511</v>
      </c>
      <c r="AJ57" s="34">
        <v>18</v>
      </c>
      <c r="AK57" s="34" t="s">
        <v>576</v>
      </c>
      <c r="AL57" s="32">
        <v>6</v>
      </c>
      <c r="AM57" s="32">
        <v>6</v>
      </c>
      <c r="AN57" s="32" t="s">
        <v>60</v>
      </c>
      <c r="AO57" s="33" t="s">
        <v>61</v>
      </c>
      <c r="AP57" s="32" t="s">
        <v>88</v>
      </c>
      <c r="AQ57" s="34" t="s">
        <v>573</v>
      </c>
      <c r="AR57" s="34">
        <v>340000</v>
      </c>
      <c r="AS57" s="34" t="s">
        <v>97</v>
      </c>
      <c r="AT57" s="281" t="s">
        <v>574</v>
      </c>
      <c r="AU57" s="35" t="s">
        <v>575</v>
      </c>
      <c r="AX57" s="23" t="s">
        <v>204</v>
      </c>
      <c r="AY57" s="23" t="s">
        <v>346</v>
      </c>
      <c r="CP57" s="37" t="s">
        <v>77</v>
      </c>
    </row>
    <row r="58" spans="8:94" ht="15" thickBot="1" x14ac:dyDescent="0.35">
      <c r="H58" s="31" t="s">
        <v>382</v>
      </c>
      <c r="I58" s="32">
        <v>5</v>
      </c>
      <c r="J58" s="32">
        <v>2</v>
      </c>
      <c r="K58" s="32" t="s">
        <v>60</v>
      </c>
      <c r="L58" s="32" t="s">
        <v>60</v>
      </c>
      <c r="M58" s="32" t="s">
        <v>93</v>
      </c>
      <c r="N58" s="34" t="s">
        <v>551</v>
      </c>
      <c r="O58" s="282">
        <v>100000</v>
      </c>
      <c r="P58" s="34" t="s">
        <v>149</v>
      </c>
      <c r="Q58" s="281" t="s">
        <v>552</v>
      </c>
      <c r="R58" s="35" t="s">
        <v>383</v>
      </c>
      <c r="U58" s="50" t="s">
        <v>4</v>
      </c>
      <c r="V58" s="318">
        <v>16</v>
      </c>
      <c r="W58" s="51" t="s">
        <v>788</v>
      </c>
      <c r="X58" s="52">
        <v>70000</v>
      </c>
      <c r="Y58" s="110">
        <v>4</v>
      </c>
      <c r="Z58" s="46">
        <v>3</v>
      </c>
      <c r="AA58" s="111">
        <v>4</v>
      </c>
      <c r="AB58" s="111">
        <v>5</v>
      </c>
      <c r="AC58" s="112">
        <v>10</v>
      </c>
      <c r="AD58" s="295" t="s">
        <v>794</v>
      </c>
      <c r="AE58" s="40" t="s">
        <v>795</v>
      </c>
      <c r="AF58" s="42" t="s">
        <v>55</v>
      </c>
      <c r="AG58" s="43" t="s">
        <v>55</v>
      </c>
      <c r="AI58" s="50" t="s">
        <v>511</v>
      </c>
      <c r="AJ58" s="40">
        <v>19</v>
      </c>
      <c r="AK58" s="40" t="s">
        <v>58</v>
      </c>
      <c r="AL58" s="46" t="s">
        <v>58</v>
      </c>
      <c r="AM58" s="46" t="s">
        <v>58</v>
      </c>
      <c r="AN58" s="46" t="s">
        <v>58</v>
      </c>
      <c r="AO58" s="47" t="s">
        <v>58</v>
      </c>
      <c r="AP58" s="46" t="s">
        <v>58</v>
      </c>
      <c r="AQ58" s="40" t="s">
        <v>58</v>
      </c>
      <c r="AR58" s="40" t="s">
        <v>58</v>
      </c>
      <c r="AS58" s="40" t="s">
        <v>58</v>
      </c>
      <c r="AT58" s="40" t="s">
        <v>58</v>
      </c>
      <c r="AU58" s="48" t="s">
        <v>58</v>
      </c>
      <c r="AX58" s="23" t="s">
        <v>204</v>
      </c>
      <c r="AY58" s="23" t="s">
        <v>348</v>
      </c>
      <c r="CP58" s="37" t="s">
        <v>79</v>
      </c>
    </row>
    <row r="59" spans="8:94" x14ac:dyDescent="0.3">
      <c r="H59" s="31" t="s">
        <v>585</v>
      </c>
      <c r="I59" s="32">
        <v>6</v>
      </c>
      <c r="J59" s="32">
        <v>3</v>
      </c>
      <c r="K59" s="32" t="s">
        <v>60</v>
      </c>
      <c r="L59" s="291" t="s">
        <v>72</v>
      </c>
      <c r="M59" s="32" t="s">
        <v>62</v>
      </c>
      <c r="N59" s="288" t="s">
        <v>586</v>
      </c>
      <c r="O59" s="34">
        <v>170000</v>
      </c>
      <c r="P59" s="34" t="s">
        <v>149</v>
      </c>
      <c r="Q59" s="281" t="s">
        <v>579</v>
      </c>
      <c r="R59" s="35" t="s">
        <v>102</v>
      </c>
      <c r="U59" s="13" t="s">
        <v>5</v>
      </c>
      <c r="V59" s="316">
        <v>16</v>
      </c>
      <c r="W59" s="15" t="s">
        <v>799</v>
      </c>
      <c r="X59" s="319">
        <v>65000</v>
      </c>
      <c r="Y59" s="104">
        <v>6</v>
      </c>
      <c r="Z59" s="14">
        <v>3</v>
      </c>
      <c r="AA59" s="105">
        <v>2</v>
      </c>
      <c r="AB59" s="323">
        <v>3</v>
      </c>
      <c r="AC59" s="106">
        <v>8</v>
      </c>
      <c r="AD59" s="339" t="s">
        <v>347</v>
      </c>
      <c r="AE59" s="15" t="s">
        <v>759</v>
      </c>
      <c r="AF59" s="15" t="s">
        <v>100</v>
      </c>
      <c r="AG59" s="16" t="s">
        <v>82</v>
      </c>
      <c r="AI59" s="13" t="s">
        <v>706</v>
      </c>
      <c r="AJ59" s="15">
        <v>1</v>
      </c>
      <c r="AK59" s="45" t="s">
        <v>53</v>
      </c>
      <c r="AL59" s="49">
        <v>7</v>
      </c>
      <c r="AM59" s="14">
        <v>1</v>
      </c>
      <c r="AN59" s="14" t="s">
        <v>54</v>
      </c>
      <c r="AO59" s="49" t="s">
        <v>55</v>
      </c>
      <c r="AP59" s="14" t="s">
        <v>56</v>
      </c>
      <c r="AQ59" s="15" t="s">
        <v>543</v>
      </c>
      <c r="AR59" s="15">
        <v>80000</v>
      </c>
      <c r="AS59" s="15" t="s">
        <v>512</v>
      </c>
      <c r="AT59" s="279" t="s">
        <v>549</v>
      </c>
      <c r="AU59" s="16" t="s">
        <v>544</v>
      </c>
      <c r="AX59" s="23" t="s">
        <v>204</v>
      </c>
      <c r="AY59" s="23" t="s">
        <v>349</v>
      </c>
      <c r="CP59" s="37" t="s">
        <v>53</v>
      </c>
    </row>
    <row r="60" spans="8:94" x14ac:dyDescent="0.3">
      <c r="H60" s="31" t="s">
        <v>109</v>
      </c>
      <c r="I60" s="32">
        <v>5</v>
      </c>
      <c r="J60" s="32">
        <v>3</v>
      </c>
      <c r="K60" s="32" t="s">
        <v>60</v>
      </c>
      <c r="L60" s="32" t="s">
        <v>61</v>
      </c>
      <c r="M60" s="32" t="s">
        <v>73</v>
      </c>
      <c r="N60" s="288" t="s">
        <v>625</v>
      </c>
      <c r="O60" s="288">
        <v>170000</v>
      </c>
      <c r="P60" s="34" t="s">
        <v>149</v>
      </c>
      <c r="Q60" s="281" t="s">
        <v>567</v>
      </c>
      <c r="R60" s="35" t="s">
        <v>111</v>
      </c>
      <c r="U60" s="31" t="s">
        <v>5</v>
      </c>
      <c r="V60" s="314">
        <v>2</v>
      </c>
      <c r="W60" s="34" t="s">
        <v>800</v>
      </c>
      <c r="X60" s="36">
        <v>75000</v>
      </c>
      <c r="Y60" s="107">
        <v>6</v>
      </c>
      <c r="Z60" s="32">
        <v>3</v>
      </c>
      <c r="AA60" s="108">
        <v>2</v>
      </c>
      <c r="AB60" s="113">
        <v>2</v>
      </c>
      <c r="AC60" s="109">
        <v>8</v>
      </c>
      <c r="AD60" s="288" t="s">
        <v>804</v>
      </c>
      <c r="AE60" s="34" t="s">
        <v>612</v>
      </c>
      <c r="AF60" s="34" t="s">
        <v>83</v>
      </c>
      <c r="AG60" s="35" t="s">
        <v>82</v>
      </c>
      <c r="AI60" s="31" t="s">
        <v>706</v>
      </c>
      <c r="AJ60" s="34">
        <v>2</v>
      </c>
      <c r="AK60" s="34" t="s">
        <v>279</v>
      </c>
      <c r="AL60" s="32">
        <v>6</v>
      </c>
      <c r="AM60" s="32">
        <v>6</v>
      </c>
      <c r="AN60" s="32" t="s">
        <v>61</v>
      </c>
      <c r="AO60" s="33" t="s">
        <v>56</v>
      </c>
      <c r="AP60" s="32" t="s">
        <v>69</v>
      </c>
      <c r="AQ60" s="34" t="s">
        <v>620</v>
      </c>
      <c r="AR60" s="34">
        <v>240000</v>
      </c>
      <c r="AS60" s="34" t="s">
        <v>512</v>
      </c>
      <c r="AT60" s="281" t="s">
        <v>621</v>
      </c>
      <c r="AU60" s="35" t="s">
        <v>280</v>
      </c>
      <c r="AX60" s="23" t="s">
        <v>204</v>
      </c>
      <c r="AY60" s="23" t="s">
        <v>150</v>
      </c>
      <c r="CP60" s="37" t="s">
        <v>363</v>
      </c>
    </row>
    <row r="61" spans="8:94" x14ac:dyDescent="0.3">
      <c r="H61" s="31" t="s">
        <v>79</v>
      </c>
      <c r="I61" s="32">
        <v>5</v>
      </c>
      <c r="J61" s="32">
        <v>5</v>
      </c>
      <c r="K61" s="32" t="s">
        <v>61</v>
      </c>
      <c r="L61" s="32" t="s">
        <v>61</v>
      </c>
      <c r="M61" s="32" t="s">
        <v>73</v>
      </c>
      <c r="N61" s="34" t="s">
        <v>615</v>
      </c>
      <c r="O61" s="34">
        <v>250000</v>
      </c>
      <c r="P61" s="34" t="s">
        <v>149</v>
      </c>
      <c r="Q61" s="281" t="s">
        <v>574</v>
      </c>
      <c r="R61" s="35" t="s">
        <v>618</v>
      </c>
      <c r="U61" s="31" t="s">
        <v>5</v>
      </c>
      <c r="V61" s="326">
        <v>2</v>
      </c>
      <c r="W61" s="34" t="s">
        <v>801</v>
      </c>
      <c r="X61" s="36">
        <v>100000</v>
      </c>
      <c r="Y61" s="107">
        <v>8</v>
      </c>
      <c r="Z61" s="32">
        <v>3</v>
      </c>
      <c r="AA61" s="108">
        <v>2</v>
      </c>
      <c r="AB61" s="108">
        <v>4</v>
      </c>
      <c r="AC61" s="109">
        <v>8</v>
      </c>
      <c r="AD61" s="288" t="s">
        <v>805</v>
      </c>
      <c r="AE61" s="34" t="s">
        <v>807</v>
      </c>
      <c r="AF61" s="34" t="s">
        <v>100</v>
      </c>
      <c r="AG61" s="35" t="s">
        <v>82</v>
      </c>
      <c r="AI61" s="31" t="s">
        <v>706</v>
      </c>
      <c r="AJ61" s="34">
        <v>3</v>
      </c>
      <c r="AK61" s="34" t="s">
        <v>79</v>
      </c>
      <c r="AL61" s="32">
        <v>5</v>
      </c>
      <c r="AM61" s="32">
        <v>5</v>
      </c>
      <c r="AN61" s="32" t="s">
        <v>61</v>
      </c>
      <c r="AO61" s="33" t="s">
        <v>61</v>
      </c>
      <c r="AP61" s="32" t="s">
        <v>73</v>
      </c>
      <c r="AQ61" s="34" t="s">
        <v>615</v>
      </c>
      <c r="AR61" s="34">
        <v>250000</v>
      </c>
      <c r="AS61" s="34" t="s">
        <v>512</v>
      </c>
      <c r="AT61" s="281" t="s">
        <v>574</v>
      </c>
      <c r="AU61" s="35" t="s">
        <v>618</v>
      </c>
      <c r="AX61" s="23" t="s">
        <v>204</v>
      </c>
      <c r="AY61" s="23" t="s">
        <v>350</v>
      </c>
      <c r="CP61" s="37" t="s">
        <v>362</v>
      </c>
    </row>
    <row r="62" spans="8:94" x14ac:dyDescent="0.3">
      <c r="H62" s="31" t="s">
        <v>77</v>
      </c>
      <c r="I62" s="32">
        <v>5</v>
      </c>
      <c r="J62" s="32">
        <v>2</v>
      </c>
      <c r="K62" s="32" t="s">
        <v>60</v>
      </c>
      <c r="L62" s="290" t="s">
        <v>72</v>
      </c>
      <c r="M62" s="32" t="s">
        <v>93</v>
      </c>
      <c r="N62" s="34" t="s">
        <v>616</v>
      </c>
      <c r="O62" s="44">
        <v>0</v>
      </c>
      <c r="P62" s="34" t="s">
        <v>149</v>
      </c>
      <c r="Q62" s="281" t="s">
        <v>617</v>
      </c>
      <c r="R62" s="35" t="s">
        <v>619</v>
      </c>
      <c r="U62" s="31" t="s">
        <v>5</v>
      </c>
      <c r="V62" s="314">
        <v>2</v>
      </c>
      <c r="W62" s="34" t="s">
        <v>802</v>
      </c>
      <c r="X62" s="36">
        <v>115000</v>
      </c>
      <c r="Y62" s="107">
        <v>7</v>
      </c>
      <c r="Z62" s="32">
        <v>3</v>
      </c>
      <c r="AA62" s="108">
        <v>2</v>
      </c>
      <c r="AB62" s="113">
        <v>3</v>
      </c>
      <c r="AC62" s="109">
        <v>9</v>
      </c>
      <c r="AD62" s="34" t="s">
        <v>151</v>
      </c>
      <c r="AE62" s="34" t="s">
        <v>638</v>
      </c>
      <c r="AF62" s="34" t="s">
        <v>100</v>
      </c>
      <c r="AG62" s="35" t="s">
        <v>128</v>
      </c>
      <c r="AI62" s="31" t="s">
        <v>706</v>
      </c>
      <c r="AJ62" s="34">
        <v>4</v>
      </c>
      <c r="AK62" s="34" t="s">
        <v>77</v>
      </c>
      <c r="AL62" s="32">
        <v>5</v>
      </c>
      <c r="AM62" s="32">
        <v>2</v>
      </c>
      <c r="AN62" s="32" t="s">
        <v>60</v>
      </c>
      <c r="AO62" s="33" t="s">
        <v>72</v>
      </c>
      <c r="AP62" s="32" t="s">
        <v>93</v>
      </c>
      <c r="AQ62" s="34" t="s">
        <v>616</v>
      </c>
      <c r="AR62" s="34">
        <v>0</v>
      </c>
      <c r="AS62" s="34" t="s">
        <v>512</v>
      </c>
      <c r="AT62" s="281" t="s">
        <v>617</v>
      </c>
      <c r="AU62" s="35" t="s">
        <v>619</v>
      </c>
      <c r="AX62" s="23" t="s">
        <v>82</v>
      </c>
      <c r="AY62" s="23" t="s">
        <v>351</v>
      </c>
      <c r="CP62" s="37" t="s">
        <v>365</v>
      </c>
    </row>
    <row r="63" spans="8:94" ht="15" thickBot="1" x14ac:dyDescent="0.35">
      <c r="H63" s="31" t="s">
        <v>576</v>
      </c>
      <c r="I63" s="32">
        <v>6</v>
      </c>
      <c r="J63" s="32">
        <v>6</v>
      </c>
      <c r="K63" s="32" t="s">
        <v>60</v>
      </c>
      <c r="L63" s="32" t="s">
        <v>61</v>
      </c>
      <c r="M63" s="32" t="s">
        <v>88</v>
      </c>
      <c r="N63" s="288" t="s">
        <v>573</v>
      </c>
      <c r="O63" s="288">
        <v>340000</v>
      </c>
      <c r="P63" s="34" t="s">
        <v>149</v>
      </c>
      <c r="Q63" s="281" t="s">
        <v>574</v>
      </c>
      <c r="R63" s="35" t="s">
        <v>575</v>
      </c>
      <c r="U63" s="39" t="s">
        <v>5</v>
      </c>
      <c r="V63" s="317">
        <v>16</v>
      </c>
      <c r="W63" s="40" t="s">
        <v>803</v>
      </c>
      <c r="X63" s="332">
        <v>65000</v>
      </c>
      <c r="Y63" s="110">
        <v>6</v>
      </c>
      <c r="Z63" s="46">
        <v>3</v>
      </c>
      <c r="AA63" s="111">
        <v>2</v>
      </c>
      <c r="AB63" s="333">
        <v>3</v>
      </c>
      <c r="AC63" s="112">
        <v>8</v>
      </c>
      <c r="AD63" s="305" t="s">
        <v>806</v>
      </c>
      <c r="AE63" s="40" t="s">
        <v>759</v>
      </c>
      <c r="AF63" s="42" t="s">
        <v>55</v>
      </c>
      <c r="AG63" s="43" t="s">
        <v>55</v>
      </c>
      <c r="AI63" s="31" t="s">
        <v>706</v>
      </c>
      <c r="AJ63" s="34">
        <v>5</v>
      </c>
      <c r="AK63" s="34" t="s">
        <v>569</v>
      </c>
      <c r="AL63" s="32">
        <v>5</v>
      </c>
      <c r="AM63" s="32">
        <v>5</v>
      </c>
      <c r="AN63" s="32" t="s">
        <v>60</v>
      </c>
      <c r="AO63" s="33" t="s">
        <v>72</v>
      </c>
      <c r="AP63" s="32" t="s">
        <v>73</v>
      </c>
      <c r="AQ63" s="34" t="s">
        <v>570</v>
      </c>
      <c r="AR63" s="34">
        <v>270000</v>
      </c>
      <c r="AS63" s="34" t="s">
        <v>512</v>
      </c>
      <c r="AT63" s="281" t="s">
        <v>571</v>
      </c>
      <c r="AU63" s="35" t="s">
        <v>572</v>
      </c>
      <c r="AX63" s="23" t="s">
        <v>82</v>
      </c>
      <c r="AY63" s="23" t="s">
        <v>352</v>
      </c>
      <c r="CP63" s="37" t="s">
        <v>364</v>
      </c>
    </row>
    <row r="64" spans="8:94" x14ac:dyDescent="0.3">
      <c r="H64" s="31" t="s">
        <v>53</v>
      </c>
      <c r="I64" s="32">
        <v>7</v>
      </c>
      <c r="J64" s="32">
        <v>1</v>
      </c>
      <c r="K64" s="32" t="s">
        <v>54</v>
      </c>
      <c r="L64" s="32" t="s">
        <v>55</v>
      </c>
      <c r="M64" s="32" t="s">
        <v>56</v>
      </c>
      <c r="N64" s="34" t="s">
        <v>543</v>
      </c>
      <c r="O64" s="34">
        <v>80000</v>
      </c>
      <c r="P64" s="34" t="s">
        <v>86</v>
      </c>
      <c r="Q64" s="281" t="s">
        <v>549</v>
      </c>
      <c r="R64" s="35" t="s">
        <v>544</v>
      </c>
      <c r="U64" s="13" t="s">
        <v>526</v>
      </c>
      <c r="V64" s="14">
        <v>16</v>
      </c>
      <c r="W64" s="15" t="s">
        <v>808</v>
      </c>
      <c r="X64" s="341">
        <v>40000</v>
      </c>
      <c r="Y64" s="104">
        <v>5</v>
      </c>
      <c r="Z64" s="14">
        <v>2</v>
      </c>
      <c r="AA64" s="105">
        <v>3</v>
      </c>
      <c r="AB64" s="105">
        <v>4</v>
      </c>
      <c r="AC64" s="106">
        <v>7</v>
      </c>
      <c r="AD64" s="303" t="s">
        <v>814</v>
      </c>
      <c r="AE64" s="15" t="s">
        <v>819</v>
      </c>
      <c r="AF64" s="15" t="s">
        <v>64</v>
      </c>
      <c r="AG64" s="325" t="s">
        <v>822</v>
      </c>
      <c r="AI64" s="31" t="s">
        <v>706</v>
      </c>
      <c r="AJ64" s="34">
        <v>6</v>
      </c>
      <c r="AK64" s="34" t="s">
        <v>576</v>
      </c>
      <c r="AL64" s="32">
        <v>6</v>
      </c>
      <c r="AM64" s="32">
        <v>6</v>
      </c>
      <c r="AN64" s="32" t="s">
        <v>60</v>
      </c>
      <c r="AO64" s="33" t="s">
        <v>61</v>
      </c>
      <c r="AP64" s="32" t="s">
        <v>88</v>
      </c>
      <c r="AQ64" s="34" t="s">
        <v>573</v>
      </c>
      <c r="AR64" s="34">
        <v>340000</v>
      </c>
      <c r="AS64" s="34" t="s">
        <v>512</v>
      </c>
      <c r="AT64" s="281" t="s">
        <v>574</v>
      </c>
      <c r="AU64" s="35" t="s">
        <v>575</v>
      </c>
      <c r="AX64" s="23" t="s">
        <v>82</v>
      </c>
      <c r="AY64" s="23" t="s">
        <v>1101</v>
      </c>
      <c r="CP64" s="37" t="s">
        <v>402</v>
      </c>
    </row>
    <row r="65" spans="8:94" x14ac:dyDescent="0.3">
      <c r="H65" s="31" t="s">
        <v>155</v>
      </c>
      <c r="I65" s="32">
        <v>7</v>
      </c>
      <c r="J65" s="32">
        <v>2</v>
      </c>
      <c r="K65" s="32" t="s">
        <v>54</v>
      </c>
      <c r="L65" s="32" t="s">
        <v>54</v>
      </c>
      <c r="M65" s="32" t="s">
        <v>62</v>
      </c>
      <c r="N65" s="34" t="s">
        <v>156</v>
      </c>
      <c r="O65" s="34">
        <v>150000</v>
      </c>
      <c r="P65" s="34" t="s">
        <v>86</v>
      </c>
      <c r="Q65" s="281" t="s">
        <v>612</v>
      </c>
      <c r="R65" s="35" t="s">
        <v>157</v>
      </c>
      <c r="U65" s="31" t="s">
        <v>526</v>
      </c>
      <c r="V65" s="32">
        <v>2</v>
      </c>
      <c r="W65" s="34" t="s">
        <v>809</v>
      </c>
      <c r="X65" s="342">
        <v>120000</v>
      </c>
      <c r="Y65" s="107">
        <v>7</v>
      </c>
      <c r="Z65" s="32">
        <v>2</v>
      </c>
      <c r="AA65" s="108">
        <v>2</v>
      </c>
      <c r="AB65" s="108">
        <v>0</v>
      </c>
      <c r="AC65" s="109">
        <v>6</v>
      </c>
      <c r="AD65" s="304" t="s">
        <v>417</v>
      </c>
      <c r="AE65" s="34" t="s">
        <v>820</v>
      </c>
      <c r="AF65" s="288"/>
      <c r="AG65" s="289" t="s">
        <v>82</v>
      </c>
      <c r="AI65" s="31" t="s">
        <v>706</v>
      </c>
      <c r="AJ65" s="34">
        <v>7</v>
      </c>
      <c r="AK65" s="44" t="s">
        <v>58</v>
      </c>
      <c r="AL65" s="33" t="s">
        <v>58</v>
      </c>
      <c r="AM65" s="32" t="s">
        <v>58</v>
      </c>
      <c r="AN65" s="32" t="s">
        <v>58</v>
      </c>
      <c r="AO65" s="33" t="s">
        <v>58</v>
      </c>
      <c r="AP65" s="32" t="s">
        <v>58</v>
      </c>
      <c r="AQ65" s="34" t="s">
        <v>58</v>
      </c>
      <c r="AR65" s="34" t="s">
        <v>58</v>
      </c>
      <c r="AS65" s="34" t="s">
        <v>58</v>
      </c>
      <c r="AT65" s="281" t="s">
        <v>58</v>
      </c>
      <c r="AU65" s="35" t="s">
        <v>58</v>
      </c>
      <c r="AX65" s="23" t="s">
        <v>82</v>
      </c>
      <c r="AY65" s="23" t="s">
        <v>353</v>
      </c>
      <c r="CP65" s="37" t="s">
        <v>403</v>
      </c>
    </row>
    <row r="66" spans="8:94" x14ac:dyDescent="0.3">
      <c r="H66" s="292" t="s">
        <v>640</v>
      </c>
      <c r="I66" s="290">
        <v>7</v>
      </c>
      <c r="J66" s="290">
        <v>3</v>
      </c>
      <c r="K66" s="290" t="s">
        <v>54</v>
      </c>
      <c r="L66" s="291" t="s">
        <v>60</v>
      </c>
      <c r="M66" s="290" t="s">
        <v>62</v>
      </c>
      <c r="N66" s="288" t="s">
        <v>641</v>
      </c>
      <c r="O66" s="288">
        <v>160000</v>
      </c>
      <c r="P66" s="288" t="s">
        <v>86</v>
      </c>
      <c r="Q66" s="293" t="s">
        <v>563</v>
      </c>
      <c r="R66" s="289" t="s">
        <v>642</v>
      </c>
      <c r="U66" s="31" t="s">
        <v>526</v>
      </c>
      <c r="V66" s="32">
        <v>2</v>
      </c>
      <c r="W66" s="34" t="s">
        <v>810</v>
      </c>
      <c r="X66" s="342">
        <v>55000</v>
      </c>
      <c r="Y66" s="107">
        <v>5</v>
      </c>
      <c r="Z66" s="32">
        <v>2</v>
      </c>
      <c r="AA66" s="108">
        <v>3</v>
      </c>
      <c r="AB66" s="108">
        <v>4</v>
      </c>
      <c r="AC66" s="109">
        <v>8</v>
      </c>
      <c r="AD66" s="304" t="s">
        <v>815</v>
      </c>
      <c r="AE66" s="34" t="s">
        <v>584</v>
      </c>
      <c r="AF66" s="288" t="s">
        <v>76</v>
      </c>
      <c r="AG66" s="289" t="s">
        <v>739</v>
      </c>
      <c r="AI66" s="31" t="s">
        <v>706</v>
      </c>
      <c r="AJ66" s="34">
        <v>8</v>
      </c>
      <c r="AK66" s="34" t="s">
        <v>58</v>
      </c>
      <c r="AL66" s="32" t="s">
        <v>58</v>
      </c>
      <c r="AM66" s="32" t="s">
        <v>58</v>
      </c>
      <c r="AN66" s="32" t="s">
        <v>58</v>
      </c>
      <c r="AO66" s="33" t="s">
        <v>58</v>
      </c>
      <c r="AP66" s="32" t="s">
        <v>58</v>
      </c>
      <c r="AQ66" s="34" t="s">
        <v>58</v>
      </c>
      <c r="AR66" s="34" t="s">
        <v>58</v>
      </c>
      <c r="AS66" s="34" t="s">
        <v>58</v>
      </c>
      <c r="AT66" s="281" t="s">
        <v>58</v>
      </c>
      <c r="AU66" s="35" t="s">
        <v>58</v>
      </c>
      <c r="AX66" s="23" t="s">
        <v>82</v>
      </c>
      <c r="AY66" s="23" t="s">
        <v>355</v>
      </c>
      <c r="CP66" s="37" t="s">
        <v>576</v>
      </c>
    </row>
    <row r="67" spans="8:94" x14ac:dyDescent="0.3">
      <c r="H67" s="31" t="s">
        <v>162</v>
      </c>
      <c r="I67" s="32">
        <v>5</v>
      </c>
      <c r="J67" s="32">
        <v>5</v>
      </c>
      <c r="K67" s="32" t="s">
        <v>61</v>
      </c>
      <c r="L67" s="32" t="s">
        <v>72</v>
      </c>
      <c r="M67" s="32" t="s">
        <v>73</v>
      </c>
      <c r="N67" s="34" t="s">
        <v>676</v>
      </c>
      <c r="O67" s="288">
        <v>220000</v>
      </c>
      <c r="P67" s="34" t="s">
        <v>86</v>
      </c>
      <c r="Q67" s="281" t="s">
        <v>677</v>
      </c>
      <c r="R67" s="35" t="s">
        <v>678</v>
      </c>
      <c r="U67" s="31" t="s">
        <v>526</v>
      </c>
      <c r="V67" s="32">
        <v>2</v>
      </c>
      <c r="W67" s="34" t="s">
        <v>811</v>
      </c>
      <c r="X67" s="342">
        <v>50000</v>
      </c>
      <c r="Y67" s="107">
        <v>5</v>
      </c>
      <c r="Z67" s="32">
        <v>2</v>
      </c>
      <c r="AA67" s="108">
        <v>3</v>
      </c>
      <c r="AB67" s="108">
        <v>3</v>
      </c>
      <c r="AC67" s="109">
        <v>7</v>
      </c>
      <c r="AD67" s="304" t="s">
        <v>816</v>
      </c>
      <c r="AE67" s="34" t="s">
        <v>821</v>
      </c>
      <c r="AF67" s="288" t="s">
        <v>64</v>
      </c>
      <c r="AG67" s="289" t="s">
        <v>822</v>
      </c>
      <c r="AI67" s="31" t="s">
        <v>706</v>
      </c>
      <c r="AJ67" s="34">
        <v>9</v>
      </c>
      <c r="AK67" s="34" t="s">
        <v>58</v>
      </c>
      <c r="AL67" s="32" t="s">
        <v>58</v>
      </c>
      <c r="AM67" s="32" t="s">
        <v>58</v>
      </c>
      <c r="AN67" s="32" t="s">
        <v>58</v>
      </c>
      <c r="AO67" s="33" t="s">
        <v>58</v>
      </c>
      <c r="AP67" s="32" t="s">
        <v>58</v>
      </c>
      <c r="AQ67" s="34" t="s">
        <v>58</v>
      </c>
      <c r="AR67" s="34" t="s">
        <v>58</v>
      </c>
      <c r="AS67" s="34" t="s">
        <v>58</v>
      </c>
      <c r="AT67" s="281" t="s">
        <v>58</v>
      </c>
      <c r="AU67" s="35" t="s">
        <v>58</v>
      </c>
      <c r="AX67" s="23" t="s">
        <v>82</v>
      </c>
      <c r="AY67" s="23" t="s">
        <v>356</v>
      </c>
      <c r="CP67" s="37" t="s">
        <v>545</v>
      </c>
    </row>
    <row r="68" spans="8:94" x14ac:dyDescent="0.3">
      <c r="H68" s="31" t="s">
        <v>79</v>
      </c>
      <c r="I68" s="32">
        <v>5</v>
      </c>
      <c r="J68" s="32">
        <v>5</v>
      </c>
      <c r="K68" s="32" t="s">
        <v>61</v>
      </c>
      <c r="L68" s="32" t="s">
        <v>61</v>
      </c>
      <c r="M68" s="32" t="s">
        <v>73</v>
      </c>
      <c r="N68" s="34" t="s">
        <v>615</v>
      </c>
      <c r="O68" s="34">
        <v>250000</v>
      </c>
      <c r="P68" s="34" t="s">
        <v>86</v>
      </c>
      <c r="Q68" s="281" t="s">
        <v>574</v>
      </c>
      <c r="R68" s="35" t="s">
        <v>618</v>
      </c>
      <c r="U68" s="31" t="s">
        <v>526</v>
      </c>
      <c r="V68" s="32">
        <v>2</v>
      </c>
      <c r="W68" s="34" t="s">
        <v>812</v>
      </c>
      <c r="X68" s="342">
        <v>50000</v>
      </c>
      <c r="Y68" s="107">
        <v>2</v>
      </c>
      <c r="Z68" s="32">
        <v>6</v>
      </c>
      <c r="AA68" s="108">
        <v>5</v>
      </c>
      <c r="AB68" s="113">
        <v>5</v>
      </c>
      <c r="AC68" s="109">
        <v>11</v>
      </c>
      <c r="AD68" s="304" t="s">
        <v>817</v>
      </c>
      <c r="AE68" s="34" t="s">
        <v>606</v>
      </c>
      <c r="AF68" s="288" t="s">
        <v>82</v>
      </c>
      <c r="AG68" s="289" t="s">
        <v>83</v>
      </c>
      <c r="AI68" s="31" t="s">
        <v>706</v>
      </c>
      <c r="AJ68" s="34">
        <v>10</v>
      </c>
      <c r="AK68" s="34" t="s">
        <v>58</v>
      </c>
      <c r="AL68" s="32" t="s">
        <v>58</v>
      </c>
      <c r="AM68" s="32" t="s">
        <v>58</v>
      </c>
      <c r="AN68" s="32" t="s">
        <v>58</v>
      </c>
      <c r="AO68" s="33" t="s">
        <v>58</v>
      </c>
      <c r="AP68" s="32" t="s">
        <v>58</v>
      </c>
      <c r="AQ68" s="34" t="s">
        <v>58</v>
      </c>
      <c r="AR68" s="34" t="s">
        <v>58</v>
      </c>
      <c r="AS68" s="34" t="s">
        <v>58</v>
      </c>
      <c r="AT68" s="281" t="s">
        <v>58</v>
      </c>
      <c r="AU68" s="35" t="s">
        <v>58</v>
      </c>
      <c r="AX68" s="23" t="s">
        <v>82</v>
      </c>
      <c r="AY68" s="23" t="s">
        <v>357</v>
      </c>
      <c r="CP68" s="24" t="s">
        <v>116</v>
      </c>
    </row>
    <row r="69" spans="8:94" ht="15" thickBot="1" x14ac:dyDescent="0.35">
      <c r="H69" s="31" t="s">
        <v>77</v>
      </c>
      <c r="I69" s="32">
        <v>5</v>
      </c>
      <c r="J69" s="32">
        <v>2</v>
      </c>
      <c r="K69" s="32" t="s">
        <v>60</v>
      </c>
      <c r="L69" s="290" t="s">
        <v>72</v>
      </c>
      <c r="M69" s="32" t="s">
        <v>93</v>
      </c>
      <c r="N69" s="34" t="s">
        <v>616</v>
      </c>
      <c r="O69" s="44">
        <v>0</v>
      </c>
      <c r="P69" s="34" t="s">
        <v>86</v>
      </c>
      <c r="Q69" s="281" t="s">
        <v>617</v>
      </c>
      <c r="R69" s="35" t="s">
        <v>619</v>
      </c>
      <c r="U69" s="39" t="s">
        <v>526</v>
      </c>
      <c r="V69" s="46">
        <v>16</v>
      </c>
      <c r="W69" s="40" t="s">
        <v>813</v>
      </c>
      <c r="X69" s="344">
        <v>40000</v>
      </c>
      <c r="Y69" s="116">
        <v>5</v>
      </c>
      <c r="Z69" s="56">
        <v>2</v>
      </c>
      <c r="AA69" s="117">
        <v>3</v>
      </c>
      <c r="AB69" s="117">
        <v>4</v>
      </c>
      <c r="AC69" s="118">
        <v>7</v>
      </c>
      <c r="AD69" s="310" t="s">
        <v>818</v>
      </c>
      <c r="AE69" s="51" t="s">
        <v>819</v>
      </c>
      <c r="AF69" s="53" t="s">
        <v>55</v>
      </c>
      <c r="AG69" s="60" t="s">
        <v>55</v>
      </c>
      <c r="AI69" s="31" t="s">
        <v>706</v>
      </c>
      <c r="AJ69" s="34">
        <v>11</v>
      </c>
      <c r="AK69" s="34" t="s">
        <v>58</v>
      </c>
      <c r="AL69" s="32" t="s">
        <v>58</v>
      </c>
      <c r="AM69" s="32" t="s">
        <v>58</v>
      </c>
      <c r="AN69" s="32" t="s">
        <v>58</v>
      </c>
      <c r="AO69" s="33" t="s">
        <v>58</v>
      </c>
      <c r="AP69" s="32" t="s">
        <v>58</v>
      </c>
      <c r="AQ69" s="34" t="s">
        <v>58</v>
      </c>
      <c r="AR69" s="34" t="s">
        <v>58</v>
      </c>
      <c r="AS69" s="34" t="s">
        <v>58</v>
      </c>
      <c r="AT69" s="281" t="s">
        <v>58</v>
      </c>
      <c r="AU69" s="35" t="s">
        <v>58</v>
      </c>
      <c r="AX69" s="23" t="s">
        <v>82</v>
      </c>
      <c r="AY69" s="23" t="s">
        <v>358</v>
      </c>
      <c r="CP69" s="37" t="s">
        <v>77</v>
      </c>
    </row>
    <row r="70" spans="8:94" x14ac:dyDescent="0.3">
      <c r="H70" s="31" t="s">
        <v>166</v>
      </c>
      <c r="I70" s="32">
        <v>8</v>
      </c>
      <c r="J70" s="32">
        <v>3</v>
      </c>
      <c r="K70" s="32" t="s">
        <v>167</v>
      </c>
      <c r="L70" s="32" t="s">
        <v>60</v>
      </c>
      <c r="M70" s="32" t="s">
        <v>62</v>
      </c>
      <c r="N70" s="34" t="s">
        <v>168</v>
      </c>
      <c r="O70" s="34">
        <v>270000</v>
      </c>
      <c r="P70" s="34" t="s">
        <v>86</v>
      </c>
      <c r="Q70" s="281" t="s">
        <v>654</v>
      </c>
      <c r="R70" s="35" t="s">
        <v>655</v>
      </c>
      <c r="U70" s="13" t="s">
        <v>527</v>
      </c>
      <c r="V70" s="14">
        <v>16</v>
      </c>
      <c r="W70" s="15" t="s">
        <v>808</v>
      </c>
      <c r="X70" s="214">
        <v>40000</v>
      </c>
      <c r="Y70" s="104">
        <v>5</v>
      </c>
      <c r="Z70" s="14">
        <v>2</v>
      </c>
      <c r="AA70" s="105">
        <v>3</v>
      </c>
      <c r="AB70" s="105">
        <v>4</v>
      </c>
      <c r="AC70" s="106">
        <v>7</v>
      </c>
      <c r="AD70" s="13" t="s">
        <v>814</v>
      </c>
      <c r="AE70" s="15" t="s">
        <v>819</v>
      </c>
      <c r="AF70" s="15" t="s">
        <v>64</v>
      </c>
      <c r="AG70" s="325" t="s">
        <v>822</v>
      </c>
      <c r="AI70" s="31" t="s">
        <v>706</v>
      </c>
      <c r="AJ70" s="34">
        <v>12</v>
      </c>
      <c r="AK70" s="34" t="s">
        <v>58</v>
      </c>
      <c r="AL70" s="32" t="s">
        <v>58</v>
      </c>
      <c r="AM70" s="32" t="s">
        <v>58</v>
      </c>
      <c r="AN70" s="32" t="s">
        <v>58</v>
      </c>
      <c r="AO70" s="33" t="s">
        <v>58</v>
      </c>
      <c r="AP70" s="32" t="s">
        <v>58</v>
      </c>
      <c r="AQ70" s="34" t="s">
        <v>58</v>
      </c>
      <c r="AR70" s="34" t="s">
        <v>58</v>
      </c>
      <c r="AS70" s="34" t="s">
        <v>58</v>
      </c>
      <c r="AT70" s="281" t="s">
        <v>58</v>
      </c>
      <c r="AU70" s="35" t="s">
        <v>58</v>
      </c>
      <c r="AX70" s="23" t="s">
        <v>82</v>
      </c>
      <c r="AY70" s="23" t="s">
        <v>359</v>
      </c>
      <c r="CP70" s="37" t="s">
        <v>79</v>
      </c>
    </row>
    <row r="71" spans="8:94" x14ac:dyDescent="0.3">
      <c r="H71" s="31" t="s">
        <v>636</v>
      </c>
      <c r="I71" s="32">
        <v>8</v>
      </c>
      <c r="J71" s="32">
        <v>3</v>
      </c>
      <c r="K71" s="32" t="s">
        <v>167</v>
      </c>
      <c r="L71" s="32" t="s">
        <v>60</v>
      </c>
      <c r="M71" s="32" t="s">
        <v>62</v>
      </c>
      <c r="N71" s="34" t="s">
        <v>637</v>
      </c>
      <c r="O71" s="34">
        <v>280000</v>
      </c>
      <c r="P71" s="34" t="s">
        <v>86</v>
      </c>
      <c r="Q71" s="281" t="s">
        <v>638</v>
      </c>
      <c r="R71" s="35" t="s">
        <v>639</v>
      </c>
      <c r="U71" s="31" t="s">
        <v>527</v>
      </c>
      <c r="V71" s="32">
        <v>2</v>
      </c>
      <c r="W71" s="34" t="s">
        <v>809</v>
      </c>
      <c r="X71" s="215">
        <v>120000</v>
      </c>
      <c r="Y71" s="107">
        <v>7</v>
      </c>
      <c r="Z71" s="32">
        <v>2</v>
      </c>
      <c r="AA71" s="108">
        <v>2</v>
      </c>
      <c r="AB71" s="108">
        <v>0</v>
      </c>
      <c r="AC71" s="109">
        <v>6</v>
      </c>
      <c r="AD71" s="31" t="s">
        <v>417</v>
      </c>
      <c r="AE71" s="34" t="s">
        <v>820</v>
      </c>
      <c r="AF71" s="288"/>
      <c r="AG71" s="289" t="s">
        <v>82</v>
      </c>
      <c r="AI71" s="31" t="s">
        <v>706</v>
      </c>
      <c r="AJ71" s="34">
        <v>13</v>
      </c>
      <c r="AK71" s="34" t="s">
        <v>58</v>
      </c>
      <c r="AL71" s="32" t="s">
        <v>58</v>
      </c>
      <c r="AM71" s="32" t="s">
        <v>58</v>
      </c>
      <c r="AN71" s="32" t="s">
        <v>58</v>
      </c>
      <c r="AO71" s="33" t="s">
        <v>58</v>
      </c>
      <c r="AP71" s="32" t="s">
        <v>58</v>
      </c>
      <c r="AQ71" s="34" t="s">
        <v>58</v>
      </c>
      <c r="AR71" s="34" t="s">
        <v>58</v>
      </c>
      <c r="AS71" s="34" t="s">
        <v>58</v>
      </c>
      <c r="AT71" s="281" t="s">
        <v>58</v>
      </c>
      <c r="AU71" s="35" t="s">
        <v>58</v>
      </c>
      <c r="AX71" s="23" t="s">
        <v>82</v>
      </c>
      <c r="AY71" s="23" t="s">
        <v>360</v>
      </c>
      <c r="CP71" s="37" t="s">
        <v>187</v>
      </c>
    </row>
    <row r="72" spans="8:94" x14ac:dyDescent="0.3">
      <c r="H72" s="292" t="s">
        <v>561</v>
      </c>
      <c r="I72" s="290">
        <v>8</v>
      </c>
      <c r="J72" s="290">
        <v>3</v>
      </c>
      <c r="K72" s="290" t="s">
        <v>167</v>
      </c>
      <c r="L72" s="291" t="s">
        <v>54</v>
      </c>
      <c r="M72" s="290" t="s">
        <v>69</v>
      </c>
      <c r="N72" s="288" t="s">
        <v>562</v>
      </c>
      <c r="O72" s="288">
        <v>300000</v>
      </c>
      <c r="P72" s="34" t="s">
        <v>86</v>
      </c>
      <c r="Q72" s="281" t="s">
        <v>563</v>
      </c>
      <c r="R72" s="289" t="s">
        <v>564</v>
      </c>
      <c r="U72" s="31" t="s">
        <v>527</v>
      </c>
      <c r="V72" s="32">
        <v>2</v>
      </c>
      <c r="W72" s="34" t="s">
        <v>810</v>
      </c>
      <c r="X72" s="215">
        <v>55000</v>
      </c>
      <c r="Y72" s="107">
        <v>5</v>
      </c>
      <c r="Z72" s="32">
        <v>2</v>
      </c>
      <c r="AA72" s="108">
        <v>3</v>
      </c>
      <c r="AB72" s="108">
        <v>4</v>
      </c>
      <c r="AC72" s="109">
        <v>8</v>
      </c>
      <c r="AD72" s="31" t="s">
        <v>815</v>
      </c>
      <c r="AE72" s="34" t="s">
        <v>584</v>
      </c>
      <c r="AF72" s="288" t="s">
        <v>76</v>
      </c>
      <c r="AG72" s="289" t="s">
        <v>739</v>
      </c>
      <c r="AI72" s="31" t="s">
        <v>706</v>
      </c>
      <c r="AJ72" s="34">
        <v>14</v>
      </c>
      <c r="AK72" s="34" t="s">
        <v>58</v>
      </c>
      <c r="AL72" s="32" t="s">
        <v>58</v>
      </c>
      <c r="AM72" s="32" t="s">
        <v>58</v>
      </c>
      <c r="AN72" s="32" t="s">
        <v>58</v>
      </c>
      <c r="AO72" s="33" t="s">
        <v>58</v>
      </c>
      <c r="AP72" s="32" t="s">
        <v>58</v>
      </c>
      <c r="AQ72" s="34" t="s">
        <v>58</v>
      </c>
      <c r="AR72" s="34" t="s">
        <v>58</v>
      </c>
      <c r="AS72" s="34" t="s">
        <v>58</v>
      </c>
      <c r="AT72" s="281" t="s">
        <v>58</v>
      </c>
      <c r="AU72" s="35" t="s">
        <v>58</v>
      </c>
      <c r="AX72" s="23" t="s">
        <v>82</v>
      </c>
      <c r="AY72" s="23" t="s">
        <v>361</v>
      </c>
      <c r="CP72" s="37" t="s">
        <v>180</v>
      </c>
    </row>
    <row r="73" spans="8:94" x14ac:dyDescent="0.3">
      <c r="H73" s="31" t="s">
        <v>165</v>
      </c>
      <c r="I73" s="32">
        <v>7</v>
      </c>
      <c r="J73" s="32">
        <v>3</v>
      </c>
      <c r="K73" s="32" t="s">
        <v>54</v>
      </c>
      <c r="L73" s="290" t="s">
        <v>60</v>
      </c>
      <c r="M73" s="32" t="s">
        <v>69</v>
      </c>
      <c r="N73" s="34" t="s">
        <v>171</v>
      </c>
      <c r="O73" s="34">
        <v>300000</v>
      </c>
      <c r="P73" s="34" t="s">
        <v>86</v>
      </c>
      <c r="Q73" s="281" t="s">
        <v>638</v>
      </c>
      <c r="R73" s="289" t="s">
        <v>662</v>
      </c>
      <c r="U73" s="31" t="s">
        <v>527</v>
      </c>
      <c r="V73" s="32">
        <v>2</v>
      </c>
      <c r="W73" s="34" t="s">
        <v>811</v>
      </c>
      <c r="X73" s="215">
        <v>50000</v>
      </c>
      <c r="Y73" s="107">
        <v>5</v>
      </c>
      <c r="Z73" s="32">
        <v>2</v>
      </c>
      <c r="AA73" s="108">
        <v>3</v>
      </c>
      <c r="AB73" s="108">
        <v>3</v>
      </c>
      <c r="AC73" s="109">
        <v>7</v>
      </c>
      <c r="AD73" s="31" t="s">
        <v>816</v>
      </c>
      <c r="AE73" s="34" t="s">
        <v>821</v>
      </c>
      <c r="AF73" s="288" t="s">
        <v>64</v>
      </c>
      <c r="AG73" s="289" t="s">
        <v>822</v>
      </c>
      <c r="AI73" s="31" t="s">
        <v>706</v>
      </c>
      <c r="AJ73" s="34">
        <v>15</v>
      </c>
      <c r="AK73" s="34" t="s">
        <v>58</v>
      </c>
      <c r="AL73" s="32" t="s">
        <v>58</v>
      </c>
      <c r="AM73" s="32" t="s">
        <v>58</v>
      </c>
      <c r="AN73" s="32" t="s">
        <v>58</v>
      </c>
      <c r="AO73" s="33" t="s">
        <v>58</v>
      </c>
      <c r="AP73" s="32" t="s">
        <v>58</v>
      </c>
      <c r="AQ73" s="34" t="s">
        <v>58</v>
      </c>
      <c r="AR73" s="34" t="s">
        <v>58</v>
      </c>
      <c r="AS73" s="34" t="s">
        <v>58</v>
      </c>
      <c r="AT73" s="281" t="s">
        <v>58</v>
      </c>
      <c r="AU73" s="35" t="s">
        <v>58</v>
      </c>
      <c r="AX73" s="23" t="s">
        <v>82</v>
      </c>
      <c r="AY73" s="23" t="s">
        <v>1100</v>
      </c>
      <c r="CP73" s="37" t="s">
        <v>183</v>
      </c>
    </row>
    <row r="74" spans="8:94" x14ac:dyDescent="0.3">
      <c r="H74" s="31" t="s">
        <v>175</v>
      </c>
      <c r="I74" s="32">
        <v>7</v>
      </c>
      <c r="J74" s="32">
        <v>3</v>
      </c>
      <c r="K74" s="32" t="s">
        <v>54</v>
      </c>
      <c r="L74" s="294" t="s">
        <v>54</v>
      </c>
      <c r="M74" s="290" t="s">
        <v>69</v>
      </c>
      <c r="N74" s="34" t="s">
        <v>663</v>
      </c>
      <c r="O74" s="44">
        <v>0</v>
      </c>
      <c r="P74" s="34" t="s">
        <v>86</v>
      </c>
      <c r="Q74" s="281" t="s">
        <v>612</v>
      </c>
      <c r="R74" s="289" t="s">
        <v>172</v>
      </c>
      <c r="U74" s="31" t="s">
        <v>527</v>
      </c>
      <c r="V74" s="32">
        <v>2</v>
      </c>
      <c r="W74" s="34" t="s">
        <v>812</v>
      </c>
      <c r="X74" s="215">
        <v>50000</v>
      </c>
      <c r="Y74" s="107">
        <v>2</v>
      </c>
      <c r="Z74" s="32">
        <v>6</v>
      </c>
      <c r="AA74" s="108">
        <v>5</v>
      </c>
      <c r="AB74" s="113">
        <v>5</v>
      </c>
      <c r="AC74" s="109">
        <v>11</v>
      </c>
      <c r="AD74" s="31" t="s">
        <v>817</v>
      </c>
      <c r="AE74" s="34" t="s">
        <v>606</v>
      </c>
      <c r="AF74" s="288" t="s">
        <v>82</v>
      </c>
      <c r="AG74" s="289" t="s">
        <v>83</v>
      </c>
      <c r="AI74" s="31" t="s">
        <v>706</v>
      </c>
      <c r="AJ74" s="34">
        <v>16</v>
      </c>
      <c r="AK74" s="34" t="s">
        <v>58</v>
      </c>
      <c r="AL74" s="32" t="s">
        <v>58</v>
      </c>
      <c r="AM74" s="32" t="s">
        <v>58</v>
      </c>
      <c r="AN74" s="32" t="s">
        <v>58</v>
      </c>
      <c r="AO74" s="33" t="s">
        <v>58</v>
      </c>
      <c r="AP74" s="32" t="s">
        <v>58</v>
      </c>
      <c r="AQ74" s="34" t="s">
        <v>58</v>
      </c>
      <c r="AR74" s="34" t="s">
        <v>58</v>
      </c>
      <c r="AS74" s="34" t="s">
        <v>58</v>
      </c>
      <c r="AT74" s="281" t="s">
        <v>58</v>
      </c>
      <c r="AU74" s="35" t="s">
        <v>58</v>
      </c>
      <c r="AX74" s="23" t="s">
        <v>100</v>
      </c>
      <c r="AY74" s="23" t="s">
        <v>176</v>
      </c>
      <c r="CP74" s="37" t="s">
        <v>53</v>
      </c>
    </row>
    <row r="75" spans="8:94" ht="15" thickBot="1" x14ac:dyDescent="0.35">
      <c r="H75" s="31" t="s">
        <v>576</v>
      </c>
      <c r="I75" s="32">
        <v>6</v>
      </c>
      <c r="J75" s="32">
        <v>6</v>
      </c>
      <c r="K75" s="32" t="s">
        <v>60</v>
      </c>
      <c r="L75" s="32" t="s">
        <v>61</v>
      </c>
      <c r="M75" s="32" t="s">
        <v>88</v>
      </c>
      <c r="N75" s="288" t="s">
        <v>573</v>
      </c>
      <c r="O75" s="288">
        <v>340000</v>
      </c>
      <c r="P75" s="34" t="s">
        <v>86</v>
      </c>
      <c r="Q75" s="281" t="s">
        <v>574</v>
      </c>
      <c r="R75" s="35" t="s">
        <v>575</v>
      </c>
      <c r="U75" s="50" t="s">
        <v>527</v>
      </c>
      <c r="V75" s="56">
        <v>16</v>
      </c>
      <c r="W75" s="51" t="s">
        <v>813</v>
      </c>
      <c r="X75" s="345">
        <v>40000</v>
      </c>
      <c r="Y75" s="116">
        <v>5</v>
      </c>
      <c r="Z75" s="56">
        <v>2</v>
      </c>
      <c r="AA75" s="117">
        <v>3</v>
      </c>
      <c r="AB75" s="117">
        <v>4</v>
      </c>
      <c r="AC75" s="118">
        <v>7</v>
      </c>
      <c r="AD75" s="50" t="s">
        <v>818</v>
      </c>
      <c r="AE75" s="51" t="s">
        <v>819</v>
      </c>
      <c r="AF75" s="53" t="s">
        <v>55</v>
      </c>
      <c r="AG75" s="60" t="s">
        <v>55</v>
      </c>
      <c r="AI75" s="31" t="s">
        <v>706</v>
      </c>
      <c r="AJ75" s="34">
        <v>17</v>
      </c>
      <c r="AK75" s="34" t="s">
        <v>58</v>
      </c>
      <c r="AL75" s="32" t="s">
        <v>58</v>
      </c>
      <c r="AM75" s="32" t="s">
        <v>58</v>
      </c>
      <c r="AN75" s="32" t="s">
        <v>58</v>
      </c>
      <c r="AO75" s="33" t="s">
        <v>58</v>
      </c>
      <c r="AP75" s="32" t="s">
        <v>58</v>
      </c>
      <c r="AQ75" s="34" t="s">
        <v>58</v>
      </c>
      <c r="AR75" s="34" t="s">
        <v>58</v>
      </c>
      <c r="AS75" s="34" t="s">
        <v>58</v>
      </c>
      <c r="AT75" s="281" t="s">
        <v>58</v>
      </c>
      <c r="AU75" s="35" t="s">
        <v>58</v>
      </c>
      <c r="AX75" s="23" t="s">
        <v>100</v>
      </c>
      <c r="AY75" s="23" t="s">
        <v>313</v>
      </c>
      <c r="CP75" s="37" t="s">
        <v>633</v>
      </c>
    </row>
    <row r="76" spans="8:94" x14ac:dyDescent="0.3">
      <c r="H76" s="31" t="s">
        <v>53</v>
      </c>
      <c r="I76" s="32">
        <v>7</v>
      </c>
      <c r="J76" s="32">
        <v>1</v>
      </c>
      <c r="K76" s="32" t="s">
        <v>54</v>
      </c>
      <c r="L76" s="32" t="s">
        <v>55</v>
      </c>
      <c r="M76" s="32" t="s">
        <v>56</v>
      </c>
      <c r="N76" s="34" t="s">
        <v>543</v>
      </c>
      <c r="O76" s="34">
        <v>80000</v>
      </c>
      <c r="P76" s="34" t="s">
        <v>108</v>
      </c>
      <c r="Q76" s="281" t="s">
        <v>549</v>
      </c>
      <c r="R76" s="35" t="s">
        <v>544</v>
      </c>
      <c r="U76" s="18" t="s">
        <v>528</v>
      </c>
      <c r="V76" s="315">
        <v>16</v>
      </c>
      <c r="W76" s="19" t="s">
        <v>830</v>
      </c>
      <c r="X76" s="208">
        <v>40000</v>
      </c>
      <c r="Y76" s="104">
        <v>6</v>
      </c>
      <c r="Z76" s="14">
        <v>2</v>
      </c>
      <c r="AA76" s="105">
        <v>3</v>
      </c>
      <c r="AB76" s="105">
        <v>4</v>
      </c>
      <c r="AC76" s="106">
        <v>8</v>
      </c>
      <c r="AD76" s="13" t="s">
        <v>152</v>
      </c>
      <c r="AE76" s="303" t="s">
        <v>685</v>
      </c>
      <c r="AF76" s="309" t="s">
        <v>686</v>
      </c>
      <c r="AG76" s="16" t="s">
        <v>65</v>
      </c>
      <c r="AI76" s="31" t="s">
        <v>706</v>
      </c>
      <c r="AJ76" s="34">
        <v>18</v>
      </c>
      <c r="AK76" s="34" t="s">
        <v>58</v>
      </c>
      <c r="AL76" s="32" t="s">
        <v>58</v>
      </c>
      <c r="AM76" s="32" t="s">
        <v>58</v>
      </c>
      <c r="AN76" s="32" t="s">
        <v>58</v>
      </c>
      <c r="AO76" s="33" t="s">
        <v>58</v>
      </c>
      <c r="AP76" s="32" t="s">
        <v>58</v>
      </c>
      <c r="AQ76" s="34" t="s">
        <v>58</v>
      </c>
      <c r="AR76" s="34" t="s">
        <v>58</v>
      </c>
      <c r="AS76" s="34" t="s">
        <v>58</v>
      </c>
      <c r="AT76" s="281" t="s">
        <v>58</v>
      </c>
      <c r="AU76" s="35" t="s">
        <v>58</v>
      </c>
      <c r="AX76" s="23" t="s">
        <v>100</v>
      </c>
      <c r="AY76" s="23" t="s">
        <v>314</v>
      </c>
      <c r="CP76" s="37" t="s">
        <v>603</v>
      </c>
    </row>
    <row r="77" spans="8:94" ht="15" thickBot="1" x14ac:dyDescent="0.35">
      <c r="H77" s="31" t="s">
        <v>362</v>
      </c>
      <c r="I77" s="32">
        <v>6</v>
      </c>
      <c r="J77" s="32">
        <v>3</v>
      </c>
      <c r="K77" s="32" t="s">
        <v>60</v>
      </c>
      <c r="L77" s="32" t="s">
        <v>61</v>
      </c>
      <c r="M77" s="32" t="s">
        <v>69</v>
      </c>
      <c r="N77" s="288" t="s">
        <v>600</v>
      </c>
      <c r="O77" s="282">
        <v>180000</v>
      </c>
      <c r="P77" s="34" t="s">
        <v>108</v>
      </c>
      <c r="Q77" s="281" t="s">
        <v>601</v>
      </c>
      <c r="R77" s="35" t="s">
        <v>370</v>
      </c>
      <c r="U77" s="31" t="s">
        <v>528</v>
      </c>
      <c r="V77" s="314">
        <v>1</v>
      </c>
      <c r="W77" s="34" t="s">
        <v>831</v>
      </c>
      <c r="X77" s="36">
        <v>40000</v>
      </c>
      <c r="Y77" s="107">
        <v>6</v>
      </c>
      <c r="Z77" s="32">
        <v>2</v>
      </c>
      <c r="AA77" s="108">
        <v>3</v>
      </c>
      <c r="AB77" s="108">
        <v>0</v>
      </c>
      <c r="AC77" s="109">
        <v>8</v>
      </c>
      <c r="AD77" s="31" t="s">
        <v>824</v>
      </c>
      <c r="AE77" s="304" t="s">
        <v>599</v>
      </c>
      <c r="AF77" s="288" t="s">
        <v>781</v>
      </c>
      <c r="AG77" s="289" t="s">
        <v>203</v>
      </c>
      <c r="AI77" s="50" t="s">
        <v>706</v>
      </c>
      <c r="AJ77" s="51">
        <v>19</v>
      </c>
      <c r="AK77" s="51" t="s">
        <v>58</v>
      </c>
      <c r="AL77" s="56" t="s">
        <v>58</v>
      </c>
      <c r="AM77" s="56" t="s">
        <v>58</v>
      </c>
      <c r="AN77" s="56" t="s">
        <v>58</v>
      </c>
      <c r="AO77" s="57" t="s">
        <v>58</v>
      </c>
      <c r="AP77" s="56" t="s">
        <v>58</v>
      </c>
      <c r="AQ77" s="51" t="s">
        <v>58</v>
      </c>
      <c r="AR77" s="51" t="s">
        <v>58</v>
      </c>
      <c r="AS77" s="51" t="s">
        <v>58</v>
      </c>
      <c r="AT77" s="296" t="s">
        <v>58</v>
      </c>
      <c r="AU77" s="58" t="s">
        <v>58</v>
      </c>
      <c r="AX77" s="23" t="s">
        <v>100</v>
      </c>
      <c r="AY77" s="23" t="s">
        <v>143</v>
      </c>
      <c r="CP77" s="37" t="s">
        <v>553</v>
      </c>
    </row>
    <row r="78" spans="8:94" x14ac:dyDescent="0.3">
      <c r="H78" s="292" t="s">
        <v>545</v>
      </c>
      <c r="I78" s="290">
        <v>7</v>
      </c>
      <c r="J78" s="290">
        <v>4</v>
      </c>
      <c r="K78" s="290" t="s">
        <v>72</v>
      </c>
      <c r="L78" s="290" t="s">
        <v>56</v>
      </c>
      <c r="M78" s="290" t="s">
        <v>73</v>
      </c>
      <c r="N78" s="288" t="s">
        <v>546</v>
      </c>
      <c r="O78" s="288">
        <v>190000</v>
      </c>
      <c r="P78" s="288" t="s">
        <v>108</v>
      </c>
      <c r="Q78" s="293" t="s">
        <v>550</v>
      </c>
      <c r="R78" s="289" t="s">
        <v>547</v>
      </c>
      <c r="U78" s="31" t="s">
        <v>528</v>
      </c>
      <c r="V78" s="314">
        <v>1</v>
      </c>
      <c r="W78" s="34" t="s">
        <v>832</v>
      </c>
      <c r="X78" s="36">
        <v>45000</v>
      </c>
      <c r="Y78" s="107">
        <v>6</v>
      </c>
      <c r="Z78" s="32">
        <v>2</v>
      </c>
      <c r="AA78" s="108">
        <v>3</v>
      </c>
      <c r="AB78" s="108">
        <v>4</v>
      </c>
      <c r="AC78" s="109">
        <v>8</v>
      </c>
      <c r="AD78" s="31" t="s">
        <v>153</v>
      </c>
      <c r="AE78" s="304" t="s">
        <v>599</v>
      </c>
      <c r="AF78" s="288" t="s">
        <v>829</v>
      </c>
      <c r="AG78" s="289" t="s">
        <v>203</v>
      </c>
      <c r="AI78" s="13" t="s">
        <v>523</v>
      </c>
      <c r="AJ78" s="15">
        <v>1</v>
      </c>
      <c r="AK78" s="216" t="s">
        <v>53</v>
      </c>
      <c r="AL78" s="49">
        <v>7</v>
      </c>
      <c r="AM78" s="14">
        <v>1</v>
      </c>
      <c r="AN78" s="14" t="s">
        <v>54</v>
      </c>
      <c r="AO78" s="49" t="s">
        <v>55</v>
      </c>
      <c r="AP78" s="14" t="s">
        <v>56</v>
      </c>
      <c r="AQ78" s="15" t="s">
        <v>543</v>
      </c>
      <c r="AR78" s="15">
        <v>80000</v>
      </c>
      <c r="AS78" s="15" t="s">
        <v>66</v>
      </c>
      <c r="AT78" s="279" t="s">
        <v>549</v>
      </c>
      <c r="AU78" s="16" t="s">
        <v>544</v>
      </c>
      <c r="AX78" s="23" t="s">
        <v>100</v>
      </c>
      <c r="AY78" s="23" t="s">
        <v>315</v>
      </c>
      <c r="CP78" s="24" t="s">
        <v>131</v>
      </c>
    </row>
    <row r="79" spans="8:94" x14ac:dyDescent="0.3">
      <c r="H79" s="31" t="s">
        <v>363</v>
      </c>
      <c r="I79" s="32">
        <v>6</v>
      </c>
      <c r="J79" s="32">
        <v>3</v>
      </c>
      <c r="K79" s="32" t="s">
        <v>60</v>
      </c>
      <c r="L79" s="32" t="s">
        <v>61</v>
      </c>
      <c r="M79" s="32" t="s">
        <v>62</v>
      </c>
      <c r="N79" s="34" t="s">
        <v>366</v>
      </c>
      <c r="O79" s="44">
        <v>190000</v>
      </c>
      <c r="P79" s="19" t="s">
        <v>108</v>
      </c>
      <c r="Q79" s="281" t="s">
        <v>668</v>
      </c>
      <c r="R79" s="35" t="s">
        <v>367</v>
      </c>
      <c r="U79" s="31" t="s">
        <v>528</v>
      </c>
      <c r="V79" s="314">
        <v>1</v>
      </c>
      <c r="W79" s="34" t="s">
        <v>833</v>
      </c>
      <c r="X79" s="36">
        <v>60000</v>
      </c>
      <c r="Y79" s="107">
        <v>6</v>
      </c>
      <c r="Z79" s="32">
        <v>3</v>
      </c>
      <c r="AA79" s="108">
        <v>3</v>
      </c>
      <c r="AB79" s="113">
        <v>5</v>
      </c>
      <c r="AC79" s="109">
        <v>8</v>
      </c>
      <c r="AD79" s="31" t="s">
        <v>825</v>
      </c>
      <c r="AE79" s="304" t="s">
        <v>599</v>
      </c>
      <c r="AF79" s="288" t="s">
        <v>686</v>
      </c>
      <c r="AG79" s="289" t="s">
        <v>75</v>
      </c>
      <c r="AI79" s="31" t="s">
        <v>523</v>
      </c>
      <c r="AJ79" s="34">
        <v>2</v>
      </c>
      <c r="AK79" s="217" t="s">
        <v>385</v>
      </c>
      <c r="AL79" s="32">
        <v>6</v>
      </c>
      <c r="AM79" s="32">
        <v>2</v>
      </c>
      <c r="AN79" s="32" t="s">
        <v>60</v>
      </c>
      <c r="AO79" s="33" t="s">
        <v>60</v>
      </c>
      <c r="AP79" s="32" t="s">
        <v>62</v>
      </c>
      <c r="AQ79" s="34" t="s">
        <v>602</v>
      </c>
      <c r="AR79" s="34">
        <v>80000</v>
      </c>
      <c r="AS79" s="34" t="s">
        <v>66</v>
      </c>
      <c r="AT79" s="281" t="s">
        <v>599</v>
      </c>
      <c r="AU79" s="35" t="s">
        <v>386</v>
      </c>
      <c r="AX79" s="23" t="s">
        <v>100</v>
      </c>
      <c r="AY79" s="23" t="s">
        <v>317</v>
      </c>
      <c r="CP79" s="37" t="s">
        <v>77</v>
      </c>
    </row>
    <row r="80" spans="8:94" x14ac:dyDescent="0.3">
      <c r="H80" s="31" t="s">
        <v>365</v>
      </c>
      <c r="I80" s="32">
        <v>6</v>
      </c>
      <c r="J80" s="32">
        <v>4</v>
      </c>
      <c r="K80" s="32" t="s">
        <v>60</v>
      </c>
      <c r="L80" s="33" t="s">
        <v>60</v>
      </c>
      <c r="M80" s="32" t="s">
        <v>69</v>
      </c>
      <c r="N80" s="34" t="s">
        <v>105</v>
      </c>
      <c r="O80" s="34">
        <v>210000</v>
      </c>
      <c r="P80" s="19" t="s">
        <v>108</v>
      </c>
      <c r="Q80" s="281" t="s">
        <v>555</v>
      </c>
      <c r="R80" s="35" t="s">
        <v>106</v>
      </c>
      <c r="U80" s="31" t="s">
        <v>528</v>
      </c>
      <c r="V80" s="314">
        <v>1</v>
      </c>
      <c r="W80" s="34" t="s">
        <v>834</v>
      </c>
      <c r="X80" s="36">
        <v>65000</v>
      </c>
      <c r="Y80" s="107">
        <v>6</v>
      </c>
      <c r="Z80" s="32">
        <v>2</v>
      </c>
      <c r="AA80" s="108">
        <v>3</v>
      </c>
      <c r="AB80" s="113">
        <v>6</v>
      </c>
      <c r="AC80" s="109">
        <v>8</v>
      </c>
      <c r="AD80" s="31" t="s">
        <v>826</v>
      </c>
      <c r="AE80" s="304" t="s">
        <v>599</v>
      </c>
      <c r="AF80" s="288" t="s">
        <v>64</v>
      </c>
      <c r="AG80" s="289" t="s">
        <v>822</v>
      </c>
      <c r="AI80" s="31" t="s">
        <v>523</v>
      </c>
      <c r="AJ80" s="34">
        <v>3</v>
      </c>
      <c r="AK80" s="217" t="s">
        <v>393</v>
      </c>
      <c r="AL80" s="32">
        <v>4</v>
      </c>
      <c r="AM80" s="32">
        <v>7</v>
      </c>
      <c r="AN80" s="32" t="s">
        <v>60</v>
      </c>
      <c r="AO80" s="33" t="s">
        <v>55</v>
      </c>
      <c r="AP80" s="32" t="s">
        <v>62</v>
      </c>
      <c r="AQ80" s="34" t="s">
        <v>609</v>
      </c>
      <c r="AR80" s="34">
        <v>80000</v>
      </c>
      <c r="AS80" s="34" t="s">
        <v>66</v>
      </c>
      <c r="AT80" s="281" t="s">
        <v>599</v>
      </c>
      <c r="AU80" s="35" t="s">
        <v>394</v>
      </c>
      <c r="AX80" s="23" t="s">
        <v>100</v>
      </c>
      <c r="AY80" s="23" t="s">
        <v>201</v>
      </c>
      <c r="CP80" s="37" t="s">
        <v>138</v>
      </c>
    </row>
    <row r="81" spans="8:94" x14ac:dyDescent="0.3">
      <c r="H81" s="31" t="s">
        <v>402</v>
      </c>
      <c r="I81" s="32">
        <v>8</v>
      </c>
      <c r="J81" s="32">
        <v>2</v>
      </c>
      <c r="K81" s="32" t="s">
        <v>60</v>
      </c>
      <c r="L81" s="32" t="s">
        <v>61</v>
      </c>
      <c r="M81" s="32" t="s">
        <v>62</v>
      </c>
      <c r="N81" s="34" t="s">
        <v>607</v>
      </c>
      <c r="O81" s="44">
        <v>230000</v>
      </c>
      <c r="P81" s="19" t="s">
        <v>108</v>
      </c>
      <c r="Q81" s="281" t="s">
        <v>608</v>
      </c>
      <c r="R81" s="35" t="s">
        <v>406</v>
      </c>
      <c r="U81" s="31" t="s">
        <v>528</v>
      </c>
      <c r="V81" s="314">
        <v>1</v>
      </c>
      <c r="W81" s="34" t="s">
        <v>835</v>
      </c>
      <c r="X81" s="36">
        <v>70000</v>
      </c>
      <c r="Y81" s="107">
        <v>3</v>
      </c>
      <c r="Z81" s="32">
        <v>7</v>
      </c>
      <c r="AA81" s="108">
        <v>3</v>
      </c>
      <c r="AB81" s="108">
        <v>0</v>
      </c>
      <c r="AC81" s="109">
        <v>8</v>
      </c>
      <c r="AD81" s="31" t="s">
        <v>827</v>
      </c>
      <c r="AE81" s="304" t="s">
        <v>599</v>
      </c>
      <c r="AF81" s="288" t="s">
        <v>781</v>
      </c>
      <c r="AG81" s="289" t="s">
        <v>100</v>
      </c>
      <c r="AI81" s="31" t="s">
        <v>523</v>
      </c>
      <c r="AJ81" s="34">
        <v>4</v>
      </c>
      <c r="AK81" s="217" t="s">
        <v>395</v>
      </c>
      <c r="AL81" s="32">
        <v>6</v>
      </c>
      <c r="AM81" s="32">
        <v>2</v>
      </c>
      <c r="AN81" s="32" t="s">
        <v>60</v>
      </c>
      <c r="AO81" s="33" t="s">
        <v>55</v>
      </c>
      <c r="AP81" s="32" t="s">
        <v>62</v>
      </c>
      <c r="AQ81" s="34" t="s">
        <v>650</v>
      </c>
      <c r="AR81" s="34">
        <v>120000</v>
      </c>
      <c r="AS81" s="34" t="s">
        <v>66</v>
      </c>
      <c r="AT81" s="281" t="s">
        <v>599</v>
      </c>
      <c r="AU81" s="35" t="s">
        <v>396</v>
      </c>
      <c r="AX81" s="23" t="s">
        <v>100</v>
      </c>
      <c r="AY81" s="23" t="s">
        <v>1087</v>
      </c>
      <c r="CP81" s="37" t="s">
        <v>79</v>
      </c>
    </row>
    <row r="82" spans="8:94" x14ac:dyDescent="0.3">
      <c r="H82" s="31" t="s">
        <v>403</v>
      </c>
      <c r="I82" s="32">
        <v>8</v>
      </c>
      <c r="J82" s="32">
        <v>2</v>
      </c>
      <c r="K82" s="32" t="s">
        <v>60</v>
      </c>
      <c r="L82" s="32" t="s">
        <v>61</v>
      </c>
      <c r="M82" s="32" t="s">
        <v>62</v>
      </c>
      <c r="N82" s="34" t="s">
        <v>405</v>
      </c>
      <c r="O82" s="44">
        <v>0</v>
      </c>
      <c r="P82" s="34" t="s">
        <v>108</v>
      </c>
      <c r="Q82" s="281" t="s">
        <v>608</v>
      </c>
      <c r="R82" s="35" t="s">
        <v>406</v>
      </c>
      <c r="U82" s="31" t="s">
        <v>528</v>
      </c>
      <c r="V82" s="314">
        <v>1</v>
      </c>
      <c r="W82" s="34" t="s">
        <v>836</v>
      </c>
      <c r="X82" s="36">
        <v>75000</v>
      </c>
      <c r="Y82" s="107">
        <v>7</v>
      </c>
      <c r="Z82" s="32">
        <v>2</v>
      </c>
      <c r="AA82" s="108">
        <v>3</v>
      </c>
      <c r="AB82" s="108">
        <v>4</v>
      </c>
      <c r="AC82" s="109">
        <v>8</v>
      </c>
      <c r="AD82" s="31" t="s">
        <v>154</v>
      </c>
      <c r="AE82" s="304" t="s">
        <v>599</v>
      </c>
      <c r="AF82" s="288" t="s">
        <v>64</v>
      </c>
      <c r="AG82" s="289" t="s">
        <v>822</v>
      </c>
      <c r="AI82" s="31" t="s">
        <v>523</v>
      </c>
      <c r="AJ82" s="34">
        <v>5</v>
      </c>
      <c r="AK82" s="217" t="s">
        <v>397</v>
      </c>
      <c r="AL82" s="32">
        <v>7</v>
      </c>
      <c r="AM82" s="32">
        <v>2</v>
      </c>
      <c r="AN82" s="32" t="s">
        <v>60</v>
      </c>
      <c r="AO82" s="33" t="s">
        <v>61</v>
      </c>
      <c r="AP82" s="32" t="s">
        <v>62</v>
      </c>
      <c r="AQ82" s="34" t="s">
        <v>398</v>
      </c>
      <c r="AR82" s="34">
        <v>120000</v>
      </c>
      <c r="AS82" s="34" t="s">
        <v>66</v>
      </c>
      <c r="AT82" s="281" t="s">
        <v>599</v>
      </c>
      <c r="AU82" s="35" t="s">
        <v>399</v>
      </c>
      <c r="AX82" s="23" t="s">
        <v>100</v>
      </c>
      <c r="AY82" s="23" t="s">
        <v>318</v>
      </c>
      <c r="CP82" s="37" t="s">
        <v>134</v>
      </c>
    </row>
    <row r="83" spans="8:94" x14ac:dyDescent="0.3">
      <c r="H83" s="31" t="s">
        <v>79</v>
      </c>
      <c r="I83" s="32">
        <v>5</v>
      </c>
      <c r="J83" s="32">
        <v>5</v>
      </c>
      <c r="K83" s="32" t="s">
        <v>61</v>
      </c>
      <c r="L83" s="32" t="s">
        <v>61</v>
      </c>
      <c r="M83" s="32" t="s">
        <v>73</v>
      </c>
      <c r="N83" s="34" t="s">
        <v>615</v>
      </c>
      <c r="O83" s="34">
        <v>250000</v>
      </c>
      <c r="P83" s="19" t="s">
        <v>108</v>
      </c>
      <c r="Q83" s="281" t="s">
        <v>574</v>
      </c>
      <c r="R83" s="35" t="s">
        <v>618</v>
      </c>
      <c r="U83" s="31" t="s">
        <v>528</v>
      </c>
      <c r="V83" s="314">
        <v>2</v>
      </c>
      <c r="W83" s="34" t="s">
        <v>837</v>
      </c>
      <c r="X83" s="36">
        <v>115000</v>
      </c>
      <c r="Y83" s="107">
        <v>4</v>
      </c>
      <c r="Z83" s="32">
        <v>5</v>
      </c>
      <c r="AA83" s="108">
        <v>5</v>
      </c>
      <c r="AB83" s="108">
        <v>5</v>
      </c>
      <c r="AC83" s="109">
        <v>10</v>
      </c>
      <c r="AD83" s="292" t="s">
        <v>683</v>
      </c>
      <c r="AE83" s="304" t="s">
        <v>581</v>
      </c>
      <c r="AF83" s="288" t="s">
        <v>82</v>
      </c>
      <c r="AG83" s="289" t="s">
        <v>83</v>
      </c>
      <c r="AI83" s="31" t="s">
        <v>523</v>
      </c>
      <c r="AJ83" s="34">
        <v>6</v>
      </c>
      <c r="AK83" s="217" t="s">
        <v>421</v>
      </c>
      <c r="AL83" s="32">
        <v>7</v>
      </c>
      <c r="AM83" s="32">
        <v>3</v>
      </c>
      <c r="AN83" s="32" t="s">
        <v>60</v>
      </c>
      <c r="AO83" s="33" t="s">
        <v>72</v>
      </c>
      <c r="AP83" s="32" t="s">
        <v>62</v>
      </c>
      <c r="AQ83" s="34" t="s">
        <v>430</v>
      </c>
      <c r="AR83" s="34">
        <v>130000</v>
      </c>
      <c r="AS83" s="34" t="s">
        <v>66</v>
      </c>
      <c r="AT83" s="281" t="s">
        <v>599</v>
      </c>
      <c r="AU83" s="35" t="s">
        <v>431</v>
      </c>
      <c r="AX83" s="23" t="s">
        <v>100</v>
      </c>
      <c r="AY83" s="23" t="s">
        <v>319</v>
      </c>
      <c r="CP83" s="37" t="s">
        <v>53</v>
      </c>
    </row>
    <row r="84" spans="8:94" ht="15" thickBot="1" x14ac:dyDescent="0.35">
      <c r="H84" s="31" t="s">
        <v>77</v>
      </c>
      <c r="I84" s="32">
        <v>5</v>
      </c>
      <c r="J84" s="32">
        <v>2</v>
      </c>
      <c r="K84" s="32" t="s">
        <v>60</v>
      </c>
      <c r="L84" s="290" t="s">
        <v>72</v>
      </c>
      <c r="M84" s="32" t="s">
        <v>93</v>
      </c>
      <c r="N84" s="34" t="s">
        <v>616</v>
      </c>
      <c r="O84" s="44">
        <v>0</v>
      </c>
      <c r="P84" s="34" t="s">
        <v>108</v>
      </c>
      <c r="Q84" s="281" t="s">
        <v>617</v>
      </c>
      <c r="R84" s="35" t="s">
        <v>619</v>
      </c>
      <c r="U84" s="50" t="s">
        <v>528</v>
      </c>
      <c r="V84" s="318">
        <v>16</v>
      </c>
      <c r="W84" s="51" t="s">
        <v>838</v>
      </c>
      <c r="X84" s="52">
        <v>40000</v>
      </c>
      <c r="Y84" s="116">
        <v>6</v>
      </c>
      <c r="Z84" s="56">
        <v>2</v>
      </c>
      <c r="AA84" s="117">
        <v>3</v>
      </c>
      <c r="AB84" s="117">
        <v>4</v>
      </c>
      <c r="AC84" s="118">
        <v>8</v>
      </c>
      <c r="AD84" s="50" t="s">
        <v>828</v>
      </c>
      <c r="AE84" s="310" t="s">
        <v>685</v>
      </c>
      <c r="AF84" s="53" t="s">
        <v>55</v>
      </c>
      <c r="AG84" s="60" t="s">
        <v>55</v>
      </c>
      <c r="AI84" s="31" t="s">
        <v>523</v>
      </c>
      <c r="AJ84" s="34">
        <v>7</v>
      </c>
      <c r="AK84" s="218" t="s">
        <v>597</v>
      </c>
      <c r="AL84" s="33">
        <v>6</v>
      </c>
      <c r="AM84" s="32">
        <v>2</v>
      </c>
      <c r="AN84" s="32" t="s">
        <v>60</v>
      </c>
      <c r="AO84" s="33" t="s">
        <v>60</v>
      </c>
      <c r="AP84" s="32" t="s">
        <v>62</v>
      </c>
      <c r="AQ84" s="34" t="s">
        <v>598</v>
      </c>
      <c r="AR84" s="34">
        <v>210000</v>
      </c>
      <c r="AS84" s="34" t="s">
        <v>66</v>
      </c>
      <c r="AT84" s="281" t="s">
        <v>599</v>
      </c>
      <c r="AU84" s="35" t="s">
        <v>84</v>
      </c>
      <c r="AX84" s="23" t="s">
        <v>100</v>
      </c>
      <c r="AY84" s="23" t="s">
        <v>1088</v>
      </c>
      <c r="CP84" s="37" t="s">
        <v>387</v>
      </c>
    </row>
    <row r="85" spans="8:94" x14ac:dyDescent="0.3">
      <c r="H85" s="31" t="s">
        <v>364</v>
      </c>
      <c r="I85" s="32">
        <v>6</v>
      </c>
      <c r="J85" s="32">
        <v>6</v>
      </c>
      <c r="K85" s="32" t="s">
        <v>72</v>
      </c>
      <c r="L85" s="290" t="s">
        <v>56</v>
      </c>
      <c r="M85" s="32" t="s">
        <v>73</v>
      </c>
      <c r="N85" s="34" t="s">
        <v>613</v>
      </c>
      <c r="O85" s="44">
        <v>260000</v>
      </c>
      <c r="P85" s="19" t="s">
        <v>108</v>
      </c>
      <c r="Q85" s="281" t="s">
        <v>614</v>
      </c>
      <c r="R85" s="35" t="s">
        <v>369</v>
      </c>
      <c r="U85" s="18" t="s">
        <v>529</v>
      </c>
      <c r="V85" s="315">
        <v>16</v>
      </c>
      <c r="W85" s="19" t="s">
        <v>839</v>
      </c>
      <c r="X85" s="208">
        <v>40000</v>
      </c>
      <c r="Y85" s="104">
        <v>6</v>
      </c>
      <c r="Z85" s="14">
        <v>2</v>
      </c>
      <c r="AA85" s="105">
        <v>3</v>
      </c>
      <c r="AB85" s="105">
        <v>4</v>
      </c>
      <c r="AC85" s="106">
        <v>8</v>
      </c>
      <c r="AD85" s="13" t="s">
        <v>152</v>
      </c>
      <c r="AE85" s="303" t="s">
        <v>685</v>
      </c>
      <c r="AF85" s="309" t="s">
        <v>686</v>
      </c>
      <c r="AG85" s="16" t="s">
        <v>65</v>
      </c>
      <c r="AI85" s="31" t="s">
        <v>523</v>
      </c>
      <c r="AJ85" s="34">
        <v>8</v>
      </c>
      <c r="AK85" s="217" t="s">
        <v>79</v>
      </c>
      <c r="AL85" s="32">
        <v>5</v>
      </c>
      <c r="AM85" s="32">
        <v>5</v>
      </c>
      <c r="AN85" s="32" t="s">
        <v>61</v>
      </c>
      <c r="AO85" s="33" t="s">
        <v>61</v>
      </c>
      <c r="AP85" s="32" t="s">
        <v>73</v>
      </c>
      <c r="AQ85" s="34" t="s">
        <v>615</v>
      </c>
      <c r="AR85" s="34">
        <v>250000</v>
      </c>
      <c r="AS85" s="34" t="s">
        <v>66</v>
      </c>
      <c r="AT85" s="281" t="s">
        <v>574</v>
      </c>
      <c r="AU85" s="35" t="s">
        <v>618</v>
      </c>
      <c r="AX85" s="23" t="s">
        <v>100</v>
      </c>
      <c r="AY85" s="23" t="s">
        <v>320</v>
      </c>
      <c r="CP85" s="37" t="s">
        <v>385</v>
      </c>
    </row>
    <row r="86" spans="8:94" x14ac:dyDescent="0.3">
      <c r="H86" s="31" t="s">
        <v>576</v>
      </c>
      <c r="I86" s="32">
        <v>6</v>
      </c>
      <c r="J86" s="32">
        <v>6</v>
      </c>
      <c r="K86" s="32" t="s">
        <v>60</v>
      </c>
      <c r="L86" s="32" t="s">
        <v>61</v>
      </c>
      <c r="M86" s="32" t="s">
        <v>88</v>
      </c>
      <c r="N86" s="288" t="s">
        <v>573</v>
      </c>
      <c r="O86" s="288">
        <v>340000</v>
      </c>
      <c r="P86" s="19" t="s">
        <v>108</v>
      </c>
      <c r="Q86" s="281" t="s">
        <v>574</v>
      </c>
      <c r="R86" s="35" t="s">
        <v>575</v>
      </c>
      <c r="U86" s="31" t="s">
        <v>529</v>
      </c>
      <c r="V86" s="314">
        <v>1</v>
      </c>
      <c r="W86" s="34" t="s">
        <v>840</v>
      </c>
      <c r="X86" s="36">
        <v>40000</v>
      </c>
      <c r="Y86" s="107">
        <v>6</v>
      </c>
      <c r="Z86" s="32">
        <v>2</v>
      </c>
      <c r="AA86" s="108">
        <v>3</v>
      </c>
      <c r="AB86" s="108">
        <v>0</v>
      </c>
      <c r="AC86" s="109">
        <v>8</v>
      </c>
      <c r="AD86" s="31" t="s">
        <v>824</v>
      </c>
      <c r="AE86" s="304" t="s">
        <v>599</v>
      </c>
      <c r="AF86" s="288" t="s">
        <v>781</v>
      </c>
      <c r="AG86" s="289" t="s">
        <v>203</v>
      </c>
      <c r="AI86" s="31" t="s">
        <v>523</v>
      </c>
      <c r="AJ86" s="34">
        <v>9</v>
      </c>
      <c r="AK86" s="217" t="s">
        <v>77</v>
      </c>
      <c r="AL86" s="32">
        <v>5</v>
      </c>
      <c r="AM86" s="32">
        <v>2</v>
      </c>
      <c r="AN86" s="32" t="s">
        <v>60</v>
      </c>
      <c r="AO86" s="33" t="s">
        <v>72</v>
      </c>
      <c r="AP86" s="32" t="s">
        <v>93</v>
      </c>
      <c r="AQ86" s="34" t="s">
        <v>616</v>
      </c>
      <c r="AR86" s="34">
        <v>0</v>
      </c>
      <c r="AS86" s="34" t="s">
        <v>66</v>
      </c>
      <c r="AT86" s="281" t="s">
        <v>617</v>
      </c>
      <c r="AU86" s="35" t="s">
        <v>619</v>
      </c>
      <c r="AX86" s="23" t="s">
        <v>100</v>
      </c>
      <c r="AY86" s="23" t="s">
        <v>321</v>
      </c>
      <c r="CP86" s="37" t="s">
        <v>393</v>
      </c>
    </row>
    <row r="87" spans="8:94" x14ac:dyDescent="0.3">
      <c r="H87" s="31" t="s">
        <v>53</v>
      </c>
      <c r="I87" s="32">
        <v>7</v>
      </c>
      <c r="J87" s="32">
        <v>1</v>
      </c>
      <c r="K87" s="32" t="s">
        <v>54</v>
      </c>
      <c r="L87" s="32" t="s">
        <v>55</v>
      </c>
      <c r="M87" s="32" t="s">
        <v>56</v>
      </c>
      <c r="N87" s="34" t="s">
        <v>543</v>
      </c>
      <c r="O87" s="34">
        <v>80000</v>
      </c>
      <c r="P87" s="34" t="s">
        <v>116</v>
      </c>
      <c r="Q87" s="281" t="s">
        <v>549</v>
      </c>
      <c r="R87" s="35" t="s">
        <v>544</v>
      </c>
      <c r="U87" s="31" t="s">
        <v>529</v>
      </c>
      <c r="V87" s="314">
        <v>1</v>
      </c>
      <c r="W87" s="34" t="s">
        <v>841</v>
      </c>
      <c r="X87" s="36">
        <v>45000</v>
      </c>
      <c r="Y87" s="107">
        <v>6</v>
      </c>
      <c r="Z87" s="32">
        <v>2</v>
      </c>
      <c r="AA87" s="108">
        <v>3</v>
      </c>
      <c r="AB87" s="108">
        <v>4</v>
      </c>
      <c r="AC87" s="109">
        <v>8</v>
      </c>
      <c r="AD87" s="31" t="s">
        <v>153</v>
      </c>
      <c r="AE87" s="304" t="s">
        <v>599</v>
      </c>
      <c r="AF87" s="288" t="s">
        <v>829</v>
      </c>
      <c r="AG87" s="289" t="s">
        <v>203</v>
      </c>
      <c r="AI87" s="31" t="s">
        <v>523</v>
      </c>
      <c r="AJ87" s="34">
        <v>10</v>
      </c>
      <c r="AK87" s="217" t="s">
        <v>400</v>
      </c>
      <c r="AL87" s="32">
        <v>5</v>
      </c>
      <c r="AM87" s="32">
        <v>6</v>
      </c>
      <c r="AN87" s="32" t="s">
        <v>72</v>
      </c>
      <c r="AO87" s="33" t="s">
        <v>61</v>
      </c>
      <c r="AP87" s="32" t="s">
        <v>73</v>
      </c>
      <c r="AQ87" s="34" t="s">
        <v>580</v>
      </c>
      <c r="AR87" s="34">
        <v>250000</v>
      </c>
      <c r="AS87" s="34" t="s">
        <v>66</v>
      </c>
      <c r="AT87" s="281" t="s">
        <v>581</v>
      </c>
      <c r="AU87" s="35" t="s">
        <v>401</v>
      </c>
      <c r="AX87" s="23" t="s">
        <v>100</v>
      </c>
      <c r="AY87" s="23" t="s">
        <v>186</v>
      </c>
      <c r="CP87" s="37" t="s">
        <v>395</v>
      </c>
    </row>
    <row r="88" spans="8:94" x14ac:dyDescent="0.3">
      <c r="H88" s="31" t="s">
        <v>180</v>
      </c>
      <c r="I88" s="32">
        <v>6</v>
      </c>
      <c r="J88" s="32">
        <v>3</v>
      </c>
      <c r="K88" s="32" t="s">
        <v>61</v>
      </c>
      <c r="L88" s="290" t="s">
        <v>60</v>
      </c>
      <c r="M88" s="32" t="s">
        <v>69</v>
      </c>
      <c r="N88" s="34" t="s">
        <v>660</v>
      </c>
      <c r="O88" s="34">
        <v>150000</v>
      </c>
      <c r="P88" s="34" t="s">
        <v>116</v>
      </c>
      <c r="Q88" s="281" t="s">
        <v>661</v>
      </c>
      <c r="R88" s="35" t="s">
        <v>181</v>
      </c>
      <c r="U88" s="31" t="s">
        <v>529</v>
      </c>
      <c r="V88" s="314">
        <v>1</v>
      </c>
      <c r="W88" s="34" t="s">
        <v>842</v>
      </c>
      <c r="X88" s="36">
        <v>60000</v>
      </c>
      <c r="Y88" s="107">
        <v>6</v>
      </c>
      <c r="Z88" s="32">
        <v>3</v>
      </c>
      <c r="AA88" s="108">
        <v>3</v>
      </c>
      <c r="AB88" s="113">
        <v>5</v>
      </c>
      <c r="AC88" s="109">
        <v>8</v>
      </c>
      <c r="AD88" s="31" t="s">
        <v>825</v>
      </c>
      <c r="AE88" s="304" t="s">
        <v>599</v>
      </c>
      <c r="AF88" s="288" t="s">
        <v>686</v>
      </c>
      <c r="AG88" s="289" t="s">
        <v>75</v>
      </c>
      <c r="AI88" s="31" t="s">
        <v>523</v>
      </c>
      <c r="AJ88" s="34">
        <v>11</v>
      </c>
      <c r="AK88" s="217" t="s">
        <v>591</v>
      </c>
      <c r="AL88" s="32">
        <v>6</v>
      </c>
      <c r="AM88" s="32">
        <v>5</v>
      </c>
      <c r="AN88" s="32" t="s">
        <v>60</v>
      </c>
      <c r="AO88" s="33" t="s">
        <v>72</v>
      </c>
      <c r="AP88" s="32" t="s">
        <v>73</v>
      </c>
      <c r="AQ88" s="34" t="s">
        <v>592</v>
      </c>
      <c r="AR88" s="34">
        <v>260000</v>
      </c>
      <c r="AS88" s="34" t="s">
        <v>66</v>
      </c>
      <c r="AT88" s="281" t="s">
        <v>593</v>
      </c>
      <c r="AU88" s="35" t="s">
        <v>594</v>
      </c>
      <c r="AX88" s="23" t="s">
        <v>100</v>
      </c>
      <c r="AY88" s="23" t="s">
        <v>276</v>
      </c>
      <c r="CP88" s="37" t="s">
        <v>397</v>
      </c>
    </row>
    <row r="89" spans="8:94" x14ac:dyDescent="0.3">
      <c r="H89" s="31" t="s">
        <v>187</v>
      </c>
      <c r="I89" s="32">
        <v>7</v>
      </c>
      <c r="J89" s="32">
        <v>3</v>
      </c>
      <c r="K89" s="32" t="s">
        <v>54</v>
      </c>
      <c r="L89" s="33" t="s">
        <v>55</v>
      </c>
      <c r="M89" s="32" t="s">
        <v>69</v>
      </c>
      <c r="N89" s="34" t="s">
        <v>622</v>
      </c>
      <c r="O89" s="288">
        <v>180000</v>
      </c>
      <c r="P89" s="34" t="s">
        <v>116</v>
      </c>
      <c r="Q89" s="281" t="s">
        <v>623</v>
      </c>
      <c r="R89" s="35" t="s">
        <v>624</v>
      </c>
      <c r="U89" s="31" t="s">
        <v>529</v>
      </c>
      <c r="V89" s="314">
        <v>1</v>
      </c>
      <c r="W89" s="34" t="s">
        <v>843</v>
      </c>
      <c r="X89" s="36">
        <v>65000</v>
      </c>
      <c r="Y89" s="107">
        <v>6</v>
      </c>
      <c r="Z89" s="32">
        <v>2</v>
      </c>
      <c r="AA89" s="108">
        <v>3</v>
      </c>
      <c r="AB89" s="113">
        <v>6</v>
      </c>
      <c r="AC89" s="109">
        <v>8</v>
      </c>
      <c r="AD89" s="31" t="s">
        <v>826</v>
      </c>
      <c r="AE89" s="304" t="s">
        <v>599</v>
      </c>
      <c r="AF89" s="288" t="s">
        <v>64</v>
      </c>
      <c r="AG89" s="289" t="s">
        <v>822</v>
      </c>
      <c r="AI89" s="31" t="s">
        <v>523</v>
      </c>
      <c r="AJ89" s="34">
        <v>12</v>
      </c>
      <c r="AK89" s="217" t="s">
        <v>420</v>
      </c>
      <c r="AL89" s="32">
        <v>6</v>
      </c>
      <c r="AM89" s="32">
        <v>6</v>
      </c>
      <c r="AN89" s="32" t="s">
        <v>61</v>
      </c>
      <c r="AO89" s="33" t="s">
        <v>56</v>
      </c>
      <c r="AP89" s="32" t="s">
        <v>73</v>
      </c>
      <c r="AQ89" s="34" t="s">
        <v>630</v>
      </c>
      <c r="AR89" s="34">
        <v>300000</v>
      </c>
      <c r="AS89" s="34" t="s">
        <v>66</v>
      </c>
      <c r="AT89" s="281" t="s">
        <v>631</v>
      </c>
      <c r="AU89" s="35" t="s">
        <v>429</v>
      </c>
      <c r="AX89" s="23" t="s">
        <v>100</v>
      </c>
      <c r="AY89" s="23" t="s">
        <v>322</v>
      </c>
      <c r="CP89" s="37" t="s">
        <v>400</v>
      </c>
    </row>
    <row r="90" spans="8:94" x14ac:dyDescent="0.3">
      <c r="H90" s="31" t="s">
        <v>633</v>
      </c>
      <c r="I90" s="32">
        <v>6</v>
      </c>
      <c r="J90" s="32">
        <v>4</v>
      </c>
      <c r="K90" s="32" t="s">
        <v>61</v>
      </c>
      <c r="L90" s="290" t="s">
        <v>72</v>
      </c>
      <c r="M90" s="32" t="s">
        <v>69</v>
      </c>
      <c r="N90" s="288" t="s">
        <v>634</v>
      </c>
      <c r="O90" s="288">
        <v>210000</v>
      </c>
      <c r="P90" s="34" t="s">
        <v>116</v>
      </c>
      <c r="Q90" s="281" t="s">
        <v>635</v>
      </c>
      <c r="R90" s="35" t="s">
        <v>407</v>
      </c>
      <c r="U90" s="31" t="s">
        <v>529</v>
      </c>
      <c r="V90" s="314">
        <v>1</v>
      </c>
      <c r="W90" s="34" t="s">
        <v>844</v>
      </c>
      <c r="X90" s="36">
        <v>70000</v>
      </c>
      <c r="Y90" s="107">
        <v>3</v>
      </c>
      <c r="Z90" s="32">
        <v>7</v>
      </c>
      <c r="AA90" s="108">
        <v>3</v>
      </c>
      <c r="AB90" s="108">
        <v>0</v>
      </c>
      <c r="AC90" s="109">
        <v>8</v>
      </c>
      <c r="AD90" s="31" t="s">
        <v>827</v>
      </c>
      <c r="AE90" s="304" t="s">
        <v>599</v>
      </c>
      <c r="AF90" s="288" t="s">
        <v>781</v>
      </c>
      <c r="AG90" s="289" t="s">
        <v>100</v>
      </c>
      <c r="AI90" s="31" t="s">
        <v>523</v>
      </c>
      <c r="AJ90" s="34">
        <v>13</v>
      </c>
      <c r="AK90" s="217" t="s">
        <v>576</v>
      </c>
      <c r="AL90" s="32">
        <v>6</v>
      </c>
      <c r="AM90" s="32">
        <v>6</v>
      </c>
      <c r="AN90" s="32" t="s">
        <v>60</v>
      </c>
      <c r="AO90" s="33" t="s">
        <v>61</v>
      </c>
      <c r="AP90" s="32" t="s">
        <v>88</v>
      </c>
      <c r="AQ90" s="34" t="s">
        <v>573</v>
      </c>
      <c r="AR90" s="34">
        <v>340000</v>
      </c>
      <c r="AS90" s="34" t="s">
        <v>66</v>
      </c>
      <c r="AT90" s="281" t="s">
        <v>574</v>
      </c>
      <c r="AU90" s="35" t="s">
        <v>575</v>
      </c>
      <c r="AX90" s="23" t="s">
        <v>100</v>
      </c>
      <c r="AY90" s="23" t="s">
        <v>323</v>
      </c>
      <c r="CP90" s="37" t="s">
        <v>576</v>
      </c>
    </row>
    <row r="91" spans="8:94" x14ac:dyDescent="0.3">
      <c r="H91" s="31" t="s">
        <v>183</v>
      </c>
      <c r="I91" s="32">
        <v>8</v>
      </c>
      <c r="J91" s="32">
        <v>4</v>
      </c>
      <c r="K91" s="32" t="s">
        <v>60</v>
      </c>
      <c r="L91" s="32" t="s">
        <v>61</v>
      </c>
      <c r="M91" s="32" t="s">
        <v>69</v>
      </c>
      <c r="N91" s="34" t="s">
        <v>184</v>
      </c>
      <c r="O91" s="34">
        <v>220000</v>
      </c>
      <c r="P91" s="34" t="s">
        <v>116</v>
      </c>
      <c r="Q91" s="281" t="s">
        <v>670</v>
      </c>
      <c r="R91" s="35" t="s">
        <v>185</v>
      </c>
      <c r="U91" s="31" t="s">
        <v>529</v>
      </c>
      <c r="V91" s="314">
        <v>1</v>
      </c>
      <c r="W91" s="34" t="s">
        <v>845</v>
      </c>
      <c r="X91" s="36">
        <v>75000</v>
      </c>
      <c r="Y91" s="107">
        <v>7</v>
      </c>
      <c r="Z91" s="32">
        <v>2</v>
      </c>
      <c r="AA91" s="108">
        <v>3</v>
      </c>
      <c r="AB91" s="108">
        <v>4</v>
      </c>
      <c r="AC91" s="109">
        <v>8</v>
      </c>
      <c r="AD91" s="31" t="s">
        <v>154</v>
      </c>
      <c r="AE91" s="304" t="s">
        <v>599</v>
      </c>
      <c r="AF91" s="288" t="s">
        <v>64</v>
      </c>
      <c r="AG91" s="289" t="s">
        <v>822</v>
      </c>
      <c r="AI91" s="31" t="s">
        <v>523</v>
      </c>
      <c r="AJ91" s="34">
        <v>14</v>
      </c>
      <c r="AK91" s="217" t="s">
        <v>58</v>
      </c>
      <c r="AL91" s="32" t="s">
        <v>58</v>
      </c>
      <c r="AM91" s="32" t="s">
        <v>58</v>
      </c>
      <c r="AN91" s="32" t="s">
        <v>58</v>
      </c>
      <c r="AO91" s="33" t="s">
        <v>58</v>
      </c>
      <c r="AP91" s="32" t="s">
        <v>58</v>
      </c>
      <c r="AQ91" s="34" t="s">
        <v>58</v>
      </c>
      <c r="AR91" s="34" t="s">
        <v>58</v>
      </c>
      <c r="AS91" s="34" t="s">
        <v>58</v>
      </c>
      <c r="AT91" s="281" t="s">
        <v>58</v>
      </c>
      <c r="AU91" s="35" t="s">
        <v>58</v>
      </c>
      <c r="AX91" s="23" t="s">
        <v>100</v>
      </c>
      <c r="AY91" s="23" t="s">
        <v>324</v>
      </c>
      <c r="CP91" s="37" t="s">
        <v>597</v>
      </c>
    </row>
    <row r="92" spans="8:94" x14ac:dyDescent="0.3">
      <c r="H92" s="31" t="s">
        <v>603</v>
      </c>
      <c r="I92" s="32">
        <v>7</v>
      </c>
      <c r="J92" s="32">
        <v>4</v>
      </c>
      <c r="K92" s="32" t="s">
        <v>54</v>
      </c>
      <c r="L92" s="291" t="s">
        <v>60</v>
      </c>
      <c r="M92" s="32" t="s">
        <v>69</v>
      </c>
      <c r="N92" s="34" t="s">
        <v>411</v>
      </c>
      <c r="O92" s="34">
        <v>230000</v>
      </c>
      <c r="P92" s="34" t="s">
        <v>116</v>
      </c>
      <c r="Q92" s="281" t="s">
        <v>605</v>
      </c>
      <c r="R92" s="35" t="s">
        <v>408</v>
      </c>
      <c r="U92" s="31" t="s">
        <v>529</v>
      </c>
      <c r="V92" s="314">
        <v>2</v>
      </c>
      <c r="W92" s="34" t="s">
        <v>846</v>
      </c>
      <c r="X92" s="36">
        <v>115000</v>
      </c>
      <c r="Y92" s="107">
        <v>4</v>
      </c>
      <c r="Z92" s="32">
        <v>5</v>
      </c>
      <c r="AA92" s="108">
        <v>5</v>
      </c>
      <c r="AB92" s="108">
        <v>5</v>
      </c>
      <c r="AC92" s="109">
        <v>10</v>
      </c>
      <c r="AD92" s="292" t="s">
        <v>683</v>
      </c>
      <c r="AE92" s="304" t="s">
        <v>581</v>
      </c>
      <c r="AF92" s="288" t="s">
        <v>82</v>
      </c>
      <c r="AG92" s="289" t="s">
        <v>83</v>
      </c>
      <c r="AI92" s="31" t="s">
        <v>523</v>
      </c>
      <c r="AJ92" s="34">
        <v>15</v>
      </c>
      <c r="AK92" s="217" t="s">
        <v>58</v>
      </c>
      <c r="AL92" s="32" t="s">
        <v>58</v>
      </c>
      <c r="AM92" s="32" t="s">
        <v>58</v>
      </c>
      <c r="AN92" s="32" t="s">
        <v>58</v>
      </c>
      <c r="AO92" s="33" t="s">
        <v>58</v>
      </c>
      <c r="AP92" s="32" t="s">
        <v>58</v>
      </c>
      <c r="AQ92" s="34" t="s">
        <v>58</v>
      </c>
      <c r="AR92" s="34" t="s">
        <v>58</v>
      </c>
      <c r="AS92" s="34" t="s">
        <v>58</v>
      </c>
      <c r="AT92" s="281" t="s">
        <v>58</v>
      </c>
      <c r="AU92" s="35" t="s">
        <v>58</v>
      </c>
      <c r="AX92" s="23" t="s">
        <v>100</v>
      </c>
      <c r="AY92" s="23" t="s">
        <v>1090</v>
      </c>
      <c r="CP92" s="37" t="s">
        <v>587</v>
      </c>
    </row>
    <row r="93" spans="8:94" ht="15" thickBot="1" x14ac:dyDescent="0.35">
      <c r="H93" s="31" t="s">
        <v>79</v>
      </c>
      <c r="I93" s="32">
        <v>5</v>
      </c>
      <c r="J93" s="32">
        <v>5</v>
      </c>
      <c r="K93" s="32" t="s">
        <v>61</v>
      </c>
      <c r="L93" s="32" t="s">
        <v>61</v>
      </c>
      <c r="M93" s="32" t="s">
        <v>73</v>
      </c>
      <c r="N93" s="34" t="s">
        <v>615</v>
      </c>
      <c r="O93" s="34">
        <v>250000</v>
      </c>
      <c r="P93" s="34" t="s">
        <v>116</v>
      </c>
      <c r="Q93" s="281" t="s">
        <v>574</v>
      </c>
      <c r="R93" s="35" t="s">
        <v>618</v>
      </c>
      <c r="U93" s="50" t="s">
        <v>529</v>
      </c>
      <c r="V93" s="318">
        <v>16</v>
      </c>
      <c r="W93" s="51" t="s">
        <v>847</v>
      </c>
      <c r="X93" s="52">
        <v>40000</v>
      </c>
      <c r="Y93" s="116">
        <v>6</v>
      </c>
      <c r="Z93" s="56">
        <v>2</v>
      </c>
      <c r="AA93" s="117">
        <v>3</v>
      </c>
      <c r="AB93" s="117">
        <v>4</v>
      </c>
      <c r="AC93" s="118">
        <v>8</v>
      </c>
      <c r="AD93" s="50" t="s">
        <v>828</v>
      </c>
      <c r="AE93" s="310" t="s">
        <v>685</v>
      </c>
      <c r="AF93" s="53" t="s">
        <v>55</v>
      </c>
      <c r="AG93" s="60" t="s">
        <v>55</v>
      </c>
      <c r="AI93" s="31" t="s">
        <v>523</v>
      </c>
      <c r="AJ93" s="34">
        <v>16</v>
      </c>
      <c r="AK93" s="217" t="s">
        <v>58</v>
      </c>
      <c r="AL93" s="32" t="s">
        <v>58</v>
      </c>
      <c r="AM93" s="32" t="s">
        <v>58</v>
      </c>
      <c r="AN93" s="32" t="s">
        <v>58</v>
      </c>
      <c r="AO93" s="33" t="s">
        <v>58</v>
      </c>
      <c r="AP93" s="32" t="s">
        <v>58</v>
      </c>
      <c r="AQ93" s="34" t="s">
        <v>58</v>
      </c>
      <c r="AR93" s="34" t="s">
        <v>58</v>
      </c>
      <c r="AS93" s="34" t="s">
        <v>58</v>
      </c>
      <c r="AT93" s="281" t="s">
        <v>58</v>
      </c>
      <c r="AU93" s="35" t="s">
        <v>58</v>
      </c>
      <c r="AX93" s="23" t="s">
        <v>100</v>
      </c>
      <c r="AY93" s="23" t="s">
        <v>326</v>
      </c>
      <c r="CP93" s="24" t="s">
        <v>190</v>
      </c>
    </row>
    <row r="94" spans="8:94" x14ac:dyDescent="0.3">
      <c r="H94" s="31" t="s">
        <v>77</v>
      </c>
      <c r="I94" s="32">
        <v>5</v>
      </c>
      <c r="J94" s="32">
        <v>2</v>
      </c>
      <c r="K94" s="32" t="s">
        <v>60</v>
      </c>
      <c r="L94" s="290" t="s">
        <v>72</v>
      </c>
      <c r="M94" s="32" t="s">
        <v>93</v>
      </c>
      <c r="N94" s="34" t="s">
        <v>616</v>
      </c>
      <c r="O94" s="44">
        <v>0</v>
      </c>
      <c r="P94" s="34" t="s">
        <v>116</v>
      </c>
      <c r="Q94" s="281" t="s">
        <v>617</v>
      </c>
      <c r="R94" s="35" t="s">
        <v>619</v>
      </c>
      <c r="U94" s="13" t="s">
        <v>530</v>
      </c>
      <c r="V94" s="316">
        <v>16</v>
      </c>
      <c r="W94" s="15" t="s">
        <v>851</v>
      </c>
      <c r="X94" s="17">
        <v>30000</v>
      </c>
      <c r="Y94" s="104">
        <v>5</v>
      </c>
      <c r="Z94" s="14">
        <v>2</v>
      </c>
      <c r="AA94" s="105">
        <v>3</v>
      </c>
      <c r="AB94" s="105">
        <v>4</v>
      </c>
      <c r="AC94" s="106">
        <v>7</v>
      </c>
      <c r="AD94" s="15" t="s">
        <v>152</v>
      </c>
      <c r="AE94" s="15" t="s">
        <v>617</v>
      </c>
      <c r="AF94" s="15" t="s">
        <v>64</v>
      </c>
      <c r="AG94" s="325" t="s">
        <v>822</v>
      </c>
      <c r="AI94" s="31" t="s">
        <v>523</v>
      </c>
      <c r="AJ94" s="34">
        <v>17</v>
      </c>
      <c r="AK94" s="217" t="s">
        <v>58</v>
      </c>
      <c r="AL94" s="32" t="s">
        <v>58</v>
      </c>
      <c r="AM94" s="32" t="s">
        <v>58</v>
      </c>
      <c r="AN94" s="32" t="s">
        <v>58</v>
      </c>
      <c r="AO94" s="33" t="s">
        <v>58</v>
      </c>
      <c r="AP94" s="32" t="s">
        <v>58</v>
      </c>
      <c r="AQ94" s="34" t="s">
        <v>58</v>
      </c>
      <c r="AR94" s="34" t="s">
        <v>58</v>
      </c>
      <c r="AS94" s="34" t="s">
        <v>58</v>
      </c>
      <c r="AT94" s="281" t="s">
        <v>58</v>
      </c>
      <c r="AU94" s="35" t="s">
        <v>58</v>
      </c>
      <c r="AX94" s="23" t="s">
        <v>100</v>
      </c>
      <c r="AY94" s="23" t="s">
        <v>327</v>
      </c>
      <c r="CP94" s="37" t="s">
        <v>77</v>
      </c>
    </row>
    <row r="95" spans="8:94" x14ac:dyDescent="0.3">
      <c r="H95" s="31" t="s">
        <v>553</v>
      </c>
      <c r="I95" s="32">
        <v>6</v>
      </c>
      <c r="J95" s="32">
        <v>5</v>
      </c>
      <c r="K95" s="32" t="s">
        <v>54</v>
      </c>
      <c r="L95" s="33" t="s">
        <v>60</v>
      </c>
      <c r="M95" s="32" t="s">
        <v>73</v>
      </c>
      <c r="N95" s="34" t="s">
        <v>410</v>
      </c>
      <c r="O95" s="288">
        <v>300000</v>
      </c>
      <c r="P95" s="34" t="s">
        <v>116</v>
      </c>
      <c r="Q95" s="281" t="s">
        <v>554</v>
      </c>
      <c r="R95" s="35" t="s">
        <v>412</v>
      </c>
      <c r="U95" s="31" t="s">
        <v>530</v>
      </c>
      <c r="V95" s="314">
        <v>2</v>
      </c>
      <c r="W95" s="34" t="s">
        <v>850</v>
      </c>
      <c r="X95" s="36">
        <v>50000</v>
      </c>
      <c r="Y95" s="107">
        <v>5</v>
      </c>
      <c r="Z95" s="32">
        <v>2</v>
      </c>
      <c r="AA95" s="108">
        <v>3</v>
      </c>
      <c r="AB95" s="113">
        <v>3</v>
      </c>
      <c r="AC95" s="109">
        <v>8</v>
      </c>
      <c r="AD95" s="34" t="s">
        <v>160</v>
      </c>
      <c r="AE95" s="34" t="s">
        <v>853</v>
      </c>
      <c r="AF95" s="34" t="s">
        <v>76</v>
      </c>
      <c r="AG95" s="289" t="s">
        <v>822</v>
      </c>
      <c r="AI95" s="31" t="s">
        <v>523</v>
      </c>
      <c r="AJ95" s="34">
        <v>18</v>
      </c>
      <c r="AK95" s="217" t="s">
        <v>58</v>
      </c>
      <c r="AL95" s="32" t="s">
        <v>58</v>
      </c>
      <c r="AM95" s="32" t="s">
        <v>58</v>
      </c>
      <c r="AN95" s="32" t="s">
        <v>58</v>
      </c>
      <c r="AO95" s="33" t="s">
        <v>58</v>
      </c>
      <c r="AP95" s="32" t="s">
        <v>58</v>
      </c>
      <c r="AQ95" s="34" t="s">
        <v>58</v>
      </c>
      <c r="AR95" s="34" t="s">
        <v>58</v>
      </c>
      <c r="AS95" s="34" t="s">
        <v>58</v>
      </c>
      <c r="AT95" s="281" t="s">
        <v>58</v>
      </c>
      <c r="AU95" s="35" t="s">
        <v>58</v>
      </c>
      <c r="AX95" s="23" t="s">
        <v>100</v>
      </c>
      <c r="AY95" s="23" t="s">
        <v>328</v>
      </c>
      <c r="CP95" s="37" t="s">
        <v>79</v>
      </c>
    </row>
    <row r="96" spans="8:94" ht="15" thickBot="1" x14ac:dyDescent="0.35">
      <c r="H96" s="31" t="s">
        <v>53</v>
      </c>
      <c r="I96" s="32">
        <v>7</v>
      </c>
      <c r="J96" s="32">
        <v>1</v>
      </c>
      <c r="K96" s="32" t="s">
        <v>54</v>
      </c>
      <c r="L96" s="32" t="s">
        <v>55</v>
      </c>
      <c r="M96" s="32" t="s">
        <v>56</v>
      </c>
      <c r="N96" s="34" t="s">
        <v>543</v>
      </c>
      <c r="O96" s="34">
        <v>80000</v>
      </c>
      <c r="P96" s="34" t="s">
        <v>131</v>
      </c>
      <c r="Q96" s="281" t="s">
        <v>549</v>
      </c>
      <c r="R96" s="35" t="s">
        <v>544</v>
      </c>
      <c r="U96" s="31" t="s">
        <v>530</v>
      </c>
      <c r="V96" s="314">
        <v>2</v>
      </c>
      <c r="W96" s="34" t="s">
        <v>849</v>
      </c>
      <c r="X96" s="36">
        <v>55000</v>
      </c>
      <c r="Y96" s="107">
        <v>5</v>
      </c>
      <c r="Z96" s="32">
        <v>2</v>
      </c>
      <c r="AA96" s="108">
        <v>3</v>
      </c>
      <c r="AB96" s="308">
        <v>4</v>
      </c>
      <c r="AC96" s="109">
        <v>7</v>
      </c>
      <c r="AD96" s="34" t="s">
        <v>161</v>
      </c>
      <c r="AE96" s="34" t="s">
        <v>854</v>
      </c>
      <c r="AF96" s="34" t="s">
        <v>64</v>
      </c>
      <c r="AG96" s="289" t="s">
        <v>822</v>
      </c>
      <c r="AI96" s="50" t="s">
        <v>523</v>
      </c>
      <c r="AJ96" s="51">
        <v>19</v>
      </c>
      <c r="AK96" s="219" t="s">
        <v>58</v>
      </c>
      <c r="AL96" s="56" t="s">
        <v>58</v>
      </c>
      <c r="AM96" s="56" t="s">
        <v>58</v>
      </c>
      <c r="AN96" s="56" t="s">
        <v>58</v>
      </c>
      <c r="AO96" s="57" t="s">
        <v>58</v>
      </c>
      <c r="AP96" s="56" t="s">
        <v>58</v>
      </c>
      <c r="AQ96" s="51" t="s">
        <v>58</v>
      </c>
      <c r="AR96" s="51" t="s">
        <v>58</v>
      </c>
      <c r="AS96" s="51" t="s">
        <v>58</v>
      </c>
      <c r="AT96" s="296" t="s">
        <v>58</v>
      </c>
      <c r="AU96" s="58" t="s">
        <v>58</v>
      </c>
      <c r="AX96" s="23" t="s">
        <v>100</v>
      </c>
      <c r="AY96" s="23" t="s">
        <v>329</v>
      </c>
      <c r="CP96" s="37" t="s">
        <v>109</v>
      </c>
    </row>
    <row r="97" spans="8:94" x14ac:dyDescent="0.3">
      <c r="H97" s="31" t="s">
        <v>385</v>
      </c>
      <c r="I97" s="32">
        <v>6</v>
      </c>
      <c r="J97" s="32">
        <v>2</v>
      </c>
      <c r="K97" s="32" t="s">
        <v>60</v>
      </c>
      <c r="L97" s="32" t="s">
        <v>60</v>
      </c>
      <c r="M97" s="32" t="s">
        <v>62</v>
      </c>
      <c r="N97" s="34" t="s">
        <v>602</v>
      </c>
      <c r="O97" s="44">
        <v>80000</v>
      </c>
      <c r="P97" s="34" t="s">
        <v>131</v>
      </c>
      <c r="Q97" s="281" t="s">
        <v>599</v>
      </c>
      <c r="R97" s="35" t="s">
        <v>386</v>
      </c>
      <c r="U97" s="31" t="s">
        <v>530</v>
      </c>
      <c r="V97" s="314">
        <v>2</v>
      </c>
      <c r="W97" s="34" t="s">
        <v>848</v>
      </c>
      <c r="X97" s="36">
        <v>120000</v>
      </c>
      <c r="Y97" s="107">
        <v>2</v>
      </c>
      <c r="Z97" s="32">
        <v>6</v>
      </c>
      <c r="AA97" s="108">
        <v>5</v>
      </c>
      <c r="AB97" s="108">
        <v>5</v>
      </c>
      <c r="AC97" s="109">
        <v>11</v>
      </c>
      <c r="AD97" s="34" t="s">
        <v>852</v>
      </c>
      <c r="AE97" s="34" t="s">
        <v>606</v>
      </c>
      <c r="AF97" s="34" t="s">
        <v>82</v>
      </c>
      <c r="AG97" s="35" t="s">
        <v>83</v>
      </c>
      <c r="AI97" s="13" t="s">
        <v>524</v>
      </c>
      <c r="AJ97" s="15">
        <v>1</v>
      </c>
      <c r="AK97" s="45" t="s">
        <v>53</v>
      </c>
      <c r="AL97" s="49">
        <v>7</v>
      </c>
      <c r="AM97" s="14">
        <v>1</v>
      </c>
      <c r="AN97" s="14" t="s">
        <v>54</v>
      </c>
      <c r="AO97" s="49" t="s">
        <v>55</v>
      </c>
      <c r="AP97" s="14" t="s">
        <v>56</v>
      </c>
      <c r="AQ97" s="15" t="s">
        <v>543</v>
      </c>
      <c r="AR97" s="15">
        <v>80000</v>
      </c>
      <c r="AS97" s="15" t="s">
        <v>512</v>
      </c>
      <c r="AT97" s="279" t="s">
        <v>549</v>
      </c>
      <c r="AU97" s="16" t="s">
        <v>544</v>
      </c>
      <c r="AX97" s="23" t="s">
        <v>100</v>
      </c>
      <c r="AY97" s="23" t="s">
        <v>1089</v>
      </c>
      <c r="CP97" s="37" t="s">
        <v>118</v>
      </c>
    </row>
    <row r="98" spans="8:94" ht="15" thickBot="1" x14ac:dyDescent="0.35">
      <c r="H98" s="31" t="s">
        <v>393</v>
      </c>
      <c r="I98" s="32">
        <v>4</v>
      </c>
      <c r="J98" s="32">
        <v>7</v>
      </c>
      <c r="K98" s="32" t="s">
        <v>60</v>
      </c>
      <c r="L98" s="32" t="s">
        <v>55</v>
      </c>
      <c r="M98" s="32" t="s">
        <v>62</v>
      </c>
      <c r="N98" s="34" t="s">
        <v>609</v>
      </c>
      <c r="O98" s="34">
        <v>80000</v>
      </c>
      <c r="P98" s="34" t="s">
        <v>131</v>
      </c>
      <c r="Q98" s="281" t="s">
        <v>599</v>
      </c>
      <c r="R98" s="35" t="s">
        <v>394</v>
      </c>
      <c r="U98" s="50" t="s">
        <v>530</v>
      </c>
      <c r="V98" s="318">
        <v>16</v>
      </c>
      <c r="W98" s="51" t="s">
        <v>855</v>
      </c>
      <c r="X98" s="52">
        <v>30000</v>
      </c>
      <c r="Y98" s="116">
        <v>5</v>
      </c>
      <c r="Z98" s="56">
        <v>2</v>
      </c>
      <c r="AA98" s="117">
        <v>3</v>
      </c>
      <c r="AB98" s="117">
        <v>4</v>
      </c>
      <c r="AC98" s="118">
        <v>7</v>
      </c>
      <c r="AD98" s="51" t="s">
        <v>828</v>
      </c>
      <c r="AE98" s="51" t="s">
        <v>617</v>
      </c>
      <c r="AF98" s="53" t="s">
        <v>55</v>
      </c>
      <c r="AG98" s="60" t="s">
        <v>55</v>
      </c>
      <c r="AI98" s="31" t="s">
        <v>524</v>
      </c>
      <c r="AJ98" s="34">
        <v>2</v>
      </c>
      <c r="AK98" s="34" t="s">
        <v>279</v>
      </c>
      <c r="AL98" s="32">
        <v>6</v>
      </c>
      <c r="AM98" s="32">
        <v>6</v>
      </c>
      <c r="AN98" s="32" t="s">
        <v>61</v>
      </c>
      <c r="AO98" s="33" t="s">
        <v>56</v>
      </c>
      <c r="AP98" s="32" t="s">
        <v>69</v>
      </c>
      <c r="AQ98" s="34" t="s">
        <v>620</v>
      </c>
      <c r="AR98" s="34">
        <v>240000</v>
      </c>
      <c r="AS98" s="34" t="s">
        <v>512</v>
      </c>
      <c r="AT98" s="281" t="s">
        <v>621</v>
      </c>
      <c r="AU98" s="35" t="s">
        <v>280</v>
      </c>
      <c r="AX98" s="23" t="s">
        <v>112</v>
      </c>
      <c r="AY98" s="23" t="s">
        <v>176</v>
      </c>
      <c r="CP98" s="37" t="s">
        <v>53</v>
      </c>
    </row>
    <row r="99" spans="8:94" x14ac:dyDescent="0.3">
      <c r="H99" s="31" t="s">
        <v>395</v>
      </c>
      <c r="I99" s="32">
        <v>6</v>
      </c>
      <c r="J99" s="32">
        <v>2</v>
      </c>
      <c r="K99" s="32" t="s">
        <v>60</v>
      </c>
      <c r="L99" s="32" t="s">
        <v>55</v>
      </c>
      <c r="M99" s="32" t="s">
        <v>62</v>
      </c>
      <c r="N99" s="34" t="s">
        <v>650</v>
      </c>
      <c r="O99" s="34">
        <v>120000</v>
      </c>
      <c r="P99" s="34" t="s">
        <v>131</v>
      </c>
      <c r="Q99" s="281" t="s">
        <v>599</v>
      </c>
      <c r="R99" s="35" t="s">
        <v>396</v>
      </c>
      <c r="U99" s="13" t="s">
        <v>531</v>
      </c>
      <c r="V99" s="316">
        <v>16</v>
      </c>
      <c r="W99" s="15" t="s">
        <v>851</v>
      </c>
      <c r="X99" s="17">
        <v>30000</v>
      </c>
      <c r="Y99" s="104">
        <v>5</v>
      </c>
      <c r="Z99" s="14">
        <v>2</v>
      </c>
      <c r="AA99" s="105">
        <v>3</v>
      </c>
      <c r="AB99" s="105">
        <v>4</v>
      </c>
      <c r="AC99" s="106">
        <v>7</v>
      </c>
      <c r="AD99" s="15" t="s">
        <v>152</v>
      </c>
      <c r="AE99" s="15" t="s">
        <v>617</v>
      </c>
      <c r="AF99" s="15" t="s">
        <v>64</v>
      </c>
      <c r="AG99" s="325" t="s">
        <v>822</v>
      </c>
      <c r="AI99" s="31" t="s">
        <v>524</v>
      </c>
      <c r="AJ99" s="34">
        <v>3</v>
      </c>
      <c r="AK99" s="34" t="s">
        <v>79</v>
      </c>
      <c r="AL99" s="32">
        <v>5</v>
      </c>
      <c r="AM99" s="32">
        <v>5</v>
      </c>
      <c r="AN99" s="32" t="s">
        <v>61</v>
      </c>
      <c r="AO99" s="33" t="s">
        <v>61</v>
      </c>
      <c r="AP99" s="32" t="s">
        <v>73</v>
      </c>
      <c r="AQ99" s="34" t="s">
        <v>615</v>
      </c>
      <c r="AR99" s="34">
        <v>250000</v>
      </c>
      <c r="AS99" s="34" t="s">
        <v>512</v>
      </c>
      <c r="AT99" s="281" t="s">
        <v>574</v>
      </c>
      <c r="AU99" s="35" t="s">
        <v>618</v>
      </c>
      <c r="AX99" s="23" t="s">
        <v>112</v>
      </c>
      <c r="AY99" s="23" t="s">
        <v>313</v>
      </c>
      <c r="CP99" s="37" t="s">
        <v>288</v>
      </c>
    </row>
    <row r="100" spans="8:94" x14ac:dyDescent="0.3">
      <c r="H100" s="31" t="s">
        <v>397</v>
      </c>
      <c r="I100" s="32">
        <v>7</v>
      </c>
      <c r="J100" s="32">
        <v>2</v>
      </c>
      <c r="K100" s="32" t="s">
        <v>60</v>
      </c>
      <c r="L100" s="290" t="s">
        <v>61</v>
      </c>
      <c r="M100" s="32" t="s">
        <v>62</v>
      </c>
      <c r="N100" s="34" t="s">
        <v>398</v>
      </c>
      <c r="O100" s="34">
        <v>120000</v>
      </c>
      <c r="P100" s="34" t="s">
        <v>131</v>
      </c>
      <c r="Q100" s="281" t="s">
        <v>599</v>
      </c>
      <c r="R100" s="35" t="s">
        <v>399</v>
      </c>
      <c r="U100" s="31" t="s">
        <v>531</v>
      </c>
      <c r="V100" s="314">
        <v>2</v>
      </c>
      <c r="W100" s="34" t="s">
        <v>850</v>
      </c>
      <c r="X100" s="36">
        <v>50000</v>
      </c>
      <c r="Y100" s="107">
        <v>5</v>
      </c>
      <c r="Z100" s="32">
        <v>2</v>
      </c>
      <c r="AA100" s="108">
        <v>3</v>
      </c>
      <c r="AB100" s="113">
        <v>3</v>
      </c>
      <c r="AC100" s="109">
        <v>8</v>
      </c>
      <c r="AD100" s="34" t="s">
        <v>160</v>
      </c>
      <c r="AE100" s="34" t="s">
        <v>853</v>
      </c>
      <c r="AF100" s="34" t="s">
        <v>76</v>
      </c>
      <c r="AG100" s="289" t="s">
        <v>822</v>
      </c>
      <c r="AI100" s="31" t="s">
        <v>524</v>
      </c>
      <c r="AJ100" s="34">
        <v>4</v>
      </c>
      <c r="AK100" s="34" t="s">
        <v>77</v>
      </c>
      <c r="AL100" s="32">
        <v>5</v>
      </c>
      <c r="AM100" s="32">
        <v>2</v>
      </c>
      <c r="AN100" s="32" t="s">
        <v>60</v>
      </c>
      <c r="AO100" s="33" t="s">
        <v>72</v>
      </c>
      <c r="AP100" s="32" t="s">
        <v>93</v>
      </c>
      <c r="AQ100" s="34" t="s">
        <v>616</v>
      </c>
      <c r="AR100" s="34">
        <v>0</v>
      </c>
      <c r="AS100" s="34" t="s">
        <v>512</v>
      </c>
      <c r="AT100" s="281" t="s">
        <v>617</v>
      </c>
      <c r="AU100" s="35" t="s">
        <v>619</v>
      </c>
      <c r="AX100" s="23" t="s">
        <v>112</v>
      </c>
      <c r="AY100" s="23" t="s">
        <v>314</v>
      </c>
      <c r="CP100" s="37" t="s">
        <v>286</v>
      </c>
    </row>
    <row r="101" spans="8:94" x14ac:dyDescent="0.3">
      <c r="H101" s="292" t="s">
        <v>587</v>
      </c>
      <c r="I101" s="290">
        <v>9</v>
      </c>
      <c r="J101" s="290">
        <v>2</v>
      </c>
      <c r="K101" s="290" t="s">
        <v>54</v>
      </c>
      <c r="L101" s="291" t="s">
        <v>61</v>
      </c>
      <c r="M101" s="290" t="s">
        <v>62</v>
      </c>
      <c r="N101" s="288" t="s">
        <v>588</v>
      </c>
      <c r="O101" s="288">
        <v>170000</v>
      </c>
      <c r="P101" s="288" t="s">
        <v>131</v>
      </c>
      <c r="Q101" s="293" t="s">
        <v>589</v>
      </c>
      <c r="R101" s="289" t="s">
        <v>590</v>
      </c>
      <c r="U101" s="31" t="s">
        <v>531</v>
      </c>
      <c r="V101" s="314">
        <v>2</v>
      </c>
      <c r="W101" s="34" t="s">
        <v>849</v>
      </c>
      <c r="X101" s="36">
        <v>55000</v>
      </c>
      <c r="Y101" s="107">
        <v>5</v>
      </c>
      <c r="Z101" s="32">
        <v>2</v>
      </c>
      <c r="AA101" s="108">
        <v>3</v>
      </c>
      <c r="AB101" s="308">
        <v>4</v>
      </c>
      <c r="AC101" s="109">
        <v>7</v>
      </c>
      <c r="AD101" s="34" t="s">
        <v>161</v>
      </c>
      <c r="AE101" s="34" t="s">
        <v>854</v>
      </c>
      <c r="AF101" s="34" t="s">
        <v>64</v>
      </c>
      <c r="AG101" s="289" t="s">
        <v>822</v>
      </c>
      <c r="AI101" s="31" t="s">
        <v>524</v>
      </c>
      <c r="AJ101" s="34">
        <v>5</v>
      </c>
      <c r="AK101" s="34" t="s">
        <v>569</v>
      </c>
      <c r="AL101" s="32">
        <v>5</v>
      </c>
      <c r="AM101" s="32">
        <v>5</v>
      </c>
      <c r="AN101" s="32" t="s">
        <v>60</v>
      </c>
      <c r="AO101" s="33" t="s">
        <v>72</v>
      </c>
      <c r="AP101" s="32" t="s">
        <v>73</v>
      </c>
      <c r="AQ101" s="34" t="s">
        <v>570</v>
      </c>
      <c r="AR101" s="34">
        <v>270000</v>
      </c>
      <c r="AS101" s="34" t="s">
        <v>512</v>
      </c>
      <c r="AT101" s="281" t="s">
        <v>571</v>
      </c>
      <c r="AU101" s="35" t="s">
        <v>572</v>
      </c>
      <c r="AX101" s="23" t="s">
        <v>112</v>
      </c>
      <c r="AY101" s="23" t="s">
        <v>143</v>
      </c>
      <c r="CP101" s="37" t="s">
        <v>379</v>
      </c>
    </row>
    <row r="102" spans="8:94" x14ac:dyDescent="0.3">
      <c r="H102" s="31" t="s">
        <v>138</v>
      </c>
      <c r="I102" s="32">
        <v>5</v>
      </c>
      <c r="J102" s="32">
        <v>4</v>
      </c>
      <c r="K102" s="32" t="s">
        <v>61</v>
      </c>
      <c r="L102" s="291" t="s">
        <v>56</v>
      </c>
      <c r="M102" s="32" t="s">
        <v>69</v>
      </c>
      <c r="N102" s="34" t="s">
        <v>610</v>
      </c>
      <c r="O102" s="288">
        <v>175000</v>
      </c>
      <c r="P102" s="34" t="s">
        <v>131</v>
      </c>
      <c r="Q102" s="281" t="s">
        <v>611</v>
      </c>
      <c r="R102" s="35" t="s">
        <v>139</v>
      </c>
      <c r="U102" s="31" t="s">
        <v>531</v>
      </c>
      <c r="V102" s="314">
        <v>2</v>
      </c>
      <c r="W102" s="34" t="s">
        <v>848</v>
      </c>
      <c r="X102" s="36">
        <v>120000</v>
      </c>
      <c r="Y102" s="107">
        <v>2</v>
      </c>
      <c r="Z102" s="32">
        <v>6</v>
      </c>
      <c r="AA102" s="108">
        <v>5</v>
      </c>
      <c r="AB102" s="108">
        <v>5</v>
      </c>
      <c r="AC102" s="109">
        <v>11</v>
      </c>
      <c r="AD102" s="34" t="s">
        <v>852</v>
      </c>
      <c r="AE102" s="34" t="s">
        <v>606</v>
      </c>
      <c r="AF102" s="34" t="s">
        <v>82</v>
      </c>
      <c r="AG102" s="35" t="s">
        <v>83</v>
      </c>
      <c r="AI102" s="31" t="s">
        <v>524</v>
      </c>
      <c r="AJ102" s="34">
        <v>6</v>
      </c>
      <c r="AK102" s="34" t="s">
        <v>576</v>
      </c>
      <c r="AL102" s="32">
        <v>6</v>
      </c>
      <c r="AM102" s="32">
        <v>6</v>
      </c>
      <c r="AN102" s="32" t="s">
        <v>60</v>
      </c>
      <c r="AO102" s="33" t="s">
        <v>61</v>
      </c>
      <c r="AP102" s="32" t="s">
        <v>88</v>
      </c>
      <c r="AQ102" s="34" t="s">
        <v>573</v>
      </c>
      <c r="AR102" s="34">
        <v>340000</v>
      </c>
      <c r="AS102" s="34" t="s">
        <v>512</v>
      </c>
      <c r="AT102" s="281" t="s">
        <v>574</v>
      </c>
      <c r="AU102" s="35" t="s">
        <v>575</v>
      </c>
      <c r="AX102" s="23" t="s">
        <v>112</v>
      </c>
      <c r="AY102" s="23" t="s">
        <v>315</v>
      </c>
      <c r="CP102" s="37" t="s">
        <v>565</v>
      </c>
    </row>
    <row r="103" spans="8:94" ht="15" thickBot="1" x14ac:dyDescent="0.35">
      <c r="H103" s="31" t="s">
        <v>387</v>
      </c>
      <c r="I103" s="290">
        <v>4</v>
      </c>
      <c r="J103" s="32">
        <v>7</v>
      </c>
      <c r="K103" s="32" t="s">
        <v>61</v>
      </c>
      <c r="L103" s="33" t="s">
        <v>55</v>
      </c>
      <c r="M103" s="32" t="s">
        <v>73</v>
      </c>
      <c r="N103" s="34" t="s">
        <v>643</v>
      </c>
      <c r="O103" s="34">
        <v>180000</v>
      </c>
      <c r="P103" s="34" t="s">
        <v>131</v>
      </c>
      <c r="Q103" s="281" t="s">
        <v>644</v>
      </c>
      <c r="R103" s="35" t="s">
        <v>388</v>
      </c>
      <c r="U103" s="50" t="s">
        <v>531</v>
      </c>
      <c r="V103" s="318">
        <v>16</v>
      </c>
      <c r="W103" s="51" t="s">
        <v>855</v>
      </c>
      <c r="X103" s="52">
        <v>30000</v>
      </c>
      <c r="Y103" s="116">
        <v>5</v>
      </c>
      <c r="Z103" s="56">
        <v>2</v>
      </c>
      <c r="AA103" s="117">
        <v>3</v>
      </c>
      <c r="AB103" s="117">
        <v>4</v>
      </c>
      <c r="AC103" s="118">
        <v>7</v>
      </c>
      <c r="AD103" s="51" t="s">
        <v>828</v>
      </c>
      <c r="AE103" s="51" t="s">
        <v>617</v>
      </c>
      <c r="AF103" s="53" t="s">
        <v>55</v>
      </c>
      <c r="AG103" s="60" t="s">
        <v>55</v>
      </c>
      <c r="AI103" s="31" t="s">
        <v>524</v>
      </c>
      <c r="AJ103" s="34">
        <v>7</v>
      </c>
      <c r="AK103" s="44" t="s">
        <v>58</v>
      </c>
      <c r="AL103" s="33" t="s">
        <v>58</v>
      </c>
      <c r="AM103" s="32" t="s">
        <v>58</v>
      </c>
      <c r="AN103" s="32" t="s">
        <v>58</v>
      </c>
      <c r="AO103" s="33" t="s">
        <v>58</v>
      </c>
      <c r="AP103" s="32" t="s">
        <v>58</v>
      </c>
      <c r="AQ103" s="34" t="s">
        <v>58</v>
      </c>
      <c r="AR103" s="34" t="s">
        <v>58</v>
      </c>
      <c r="AS103" s="34" t="s">
        <v>58</v>
      </c>
      <c r="AT103" s="281" t="s">
        <v>58</v>
      </c>
      <c r="AU103" s="35" t="s">
        <v>58</v>
      </c>
      <c r="AX103" s="23" t="s">
        <v>112</v>
      </c>
      <c r="AY103" s="23" t="s">
        <v>317</v>
      </c>
      <c r="CP103" s="37" t="s">
        <v>576</v>
      </c>
    </row>
    <row r="104" spans="8:94" x14ac:dyDescent="0.3">
      <c r="H104" s="31" t="s">
        <v>134</v>
      </c>
      <c r="I104" s="290">
        <v>8</v>
      </c>
      <c r="J104" s="32">
        <v>3</v>
      </c>
      <c r="K104" s="32" t="s">
        <v>54</v>
      </c>
      <c r="L104" s="32" t="s">
        <v>60</v>
      </c>
      <c r="M104" s="32" t="s">
        <v>62</v>
      </c>
      <c r="N104" s="34" t="s">
        <v>135</v>
      </c>
      <c r="O104" s="288">
        <v>200000</v>
      </c>
      <c r="P104" s="34" t="s">
        <v>131</v>
      </c>
      <c r="Q104" s="281" t="s">
        <v>589</v>
      </c>
      <c r="R104" s="35" t="s">
        <v>136</v>
      </c>
      <c r="U104" s="13" t="s">
        <v>8</v>
      </c>
      <c r="V104" s="316">
        <v>16</v>
      </c>
      <c r="W104" s="15" t="s">
        <v>857</v>
      </c>
      <c r="X104" s="17">
        <v>50000</v>
      </c>
      <c r="Y104" s="104">
        <v>6</v>
      </c>
      <c r="Z104" s="14">
        <v>3</v>
      </c>
      <c r="AA104" s="105">
        <v>3</v>
      </c>
      <c r="AB104" s="105">
        <v>4</v>
      </c>
      <c r="AC104" s="106">
        <v>9</v>
      </c>
      <c r="AD104" s="45" t="s">
        <v>55</v>
      </c>
      <c r="AE104" s="15" t="s">
        <v>668</v>
      </c>
      <c r="AF104" s="15" t="s">
        <v>169</v>
      </c>
      <c r="AG104" s="325" t="s">
        <v>865</v>
      </c>
      <c r="AI104" s="31" t="s">
        <v>524</v>
      </c>
      <c r="AJ104" s="34">
        <v>8</v>
      </c>
      <c r="AK104" s="34" t="s">
        <v>58</v>
      </c>
      <c r="AL104" s="32" t="s">
        <v>58</v>
      </c>
      <c r="AM104" s="32" t="s">
        <v>58</v>
      </c>
      <c r="AN104" s="32" t="s">
        <v>58</v>
      </c>
      <c r="AO104" s="33" t="s">
        <v>58</v>
      </c>
      <c r="AP104" s="32" t="s">
        <v>58</v>
      </c>
      <c r="AQ104" s="34" t="s">
        <v>58</v>
      </c>
      <c r="AR104" s="34" t="s">
        <v>58</v>
      </c>
      <c r="AS104" s="34" t="s">
        <v>58</v>
      </c>
      <c r="AT104" s="281" t="s">
        <v>58</v>
      </c>
      <c r="AU104" s="35" t="s">
        <v>58</v>
      </c>
      <c r="AX104" s="23" t="s">
        <v>112</v>
      </c>
      <c r="AY104" s="23" t="s">
        <v>201</v>
      </c>
      <c r="CP104" s="24" t="s">
        <v>193</v>
      </c>
    </row>
    <row r="105" spans="8:94" x14ac:dyDescent="0.3">
      <c r="H105" s="31" t="s">
        <v>597</v>
      </c>
      <c r="I105" s="32">
        <v>6</v>
      </c>
      <c r="J105" s="32">
        <v>2</v>
      </c>
      <c r="K105" s="32" t="s">
        <v>60</v>
      </c>
      <c r="L105" s="32" t="s">
        <v>60</v>
      </c>
      <c r="M105" s="290" t="s">
        <v>62</v>
      </c>
      <c r="N105" s="34" t="s">
        <v>598</v>
      </c>
      <c r="O105" s="288">
        <v>210000</v>
      </c>
      <c r="P105" s="34" t="s">
        <v>131</v>
      </c>
      <c r="Q105" s="281" t="s">
        <v>599</v>
      </c>
      <c r="R105" s="35" t="s">
        <v>84</v>
      </c>
      <c r="U105" s="31" t="s">
        <v>8</v>
      </c>
      <c r="V105" s="326">
        <v>3</v>
      </c>
      <c r="W105" s="34" t="s">
        <v>856</v>
      </c>
      <c r="X105" s="36">
        <v>30000</v>
      </c>
      <c r="Y105" s="107">
        <v>5</v>
      </c>
      <c r="Z105" s="32">
        <v>2</v>
      </c>
      <c r="AA105" s="108">
        <v>3</v>
      </c>
      <c r="AB105" s="108">
        <v>4</v>
      </c>
      <c r="AC105" s="109">
        <v>7</v>
      </c>
      <c r="AD105" s="34" t="s">
        <v>152</v>
      </c>
      <c r="AE105" s="34" t="s">
        <v>617</v>
      </c>
      <c r="AF105" s="34" t="s">
        <v>64</v>
      </c>
      <c r="AG105" s="289" t="s">
        <v>822</v>
      </c>
      <c r="AI105" s="31" t="s">
        <v>524</v>
      </c>
      <c r="AJ105" s="34">
        <v>9</v>
      </c>
      <c r="AK105" s="34" t="s">
        <v>58</v>
      </c>
      <c r="AL105" s="32" t="s">
        <v>58</v>
      </c>
      <c r="AM105" s="32" t="s">
        <v>58</v>
      </c>
      <c r="AN105" s="32" t="s">
        <v>58</v>
      </c>
      <c r="AO105" s="33" t="s">
        <v>58</v>
      </c>
      <c r="AP105" s="32" t="s">
        <v>58</v>
      </c>
      <c r="AQ105" s="34" t="s">
        <v>58</v>
      </c>
      <c r="AR105" s="34" t="s">
        <v>58</v>
      </c>
      <c r="AS105" s="34" t="s">
        <v>58</v>
      </c>
      <c r="AT105" s="281" t="s">
        <v>58</v>
      </c>
      <c r="AU105" s="35" t="s">
        <v>58</v>
      </c>
      <c r="AX105" s="23" t="s">
        <v>112</v>
      </c>
      <c r="AY105" s="23" t="s">
        <v>1087</v>
      </c>
      <c r="CP105" s="37" t="s">
        <v>193</v>
      </c>
    </row>
    <row r="106" spans="8:94" x14ac:dyDescent="0.3">
      <c r="H106" s="31" t="s">
        <v>400</v>
      </c>
      <c r="I106" s="290">
        <v>5</v>
      </c>
      <c r="J106" s="32">
        <v>6</v>
      </c>
      <c r="K106" s="32" t="s">
        <v>72</v>
      </c>
      <c r="L106" s="32" t="s">
        <v>61</v>
      </c>
      <c r="M106" s="32" t="s">
        <v>73</v>
      </c>
      <c r="N106" s="288" t="s">
        <v>580</v>
      </c>
      <c r="O106" s="34">
        <v>250000</v>
      </c>
      <c r="P106" s="34" t="s">
        <v>131</v>
      </c>
      <c r="Q106" s="281" t="s">
        <v>581</v>
      </c>
      <c r="R106" s="35" t="s">
        <v>401</v>
      </c>
      <c r="U106" s="31" t="s">
        <v>8</v>
      </c>
      <c r="V106" s="314">
        <v>2</v>
      </c>
      <c r="W106" s="34" t="s">
        <v>858</v>
      </c>
      <c r="X106" s="327">
        <v>75000</v>
      </c>
      <c r="Y106" s="107">
        <v>8</v>
      </c>
      <c r="Z106" s="290">
        <v>3</v>
      </c>
      <c r="AA106" s="108">
        <v>3</v>
      </c>
      <c r="AB106" s="308">
        <v>4</v>
      </c>
      <c r="AC106" s="109">
        <v>8</v>
      </c>
      <c r="AD106" s="34" t="s">
        <v>173</v>
      </c>
      <c r="AE106" s="34" t="s">
        <v>718</v>
      </c>
      <c r="AF106" s="34" t="s">
        <v>100</v>
      </c>
      <c r="AG106" s="289" t="s">
        <v>782</v>
      </c>
      <c r="AI106" s="31" t="s">
        <v>524</v>
      </c>
      <c r="AJ106" s="34">
        <v>10</v>
      </c>
      <c r="AK106" s="34" t="s">
        <v>58</v>
      </c>
      <c r="AL106" s="32" t="s">
        <v>58</v>
      </c>
      <c r="AM106" s="32" t="s">
        <v>58</v>
      </c>
      <c r="AN106" s="32" t="s">
        <v>58</v>
      </c>
      <c r="AO106" s="33" t="s">
        <v>58</v>
      </c>
      <c r="AP106" s="32" t="s">
        <v>58</v>
      </c>
      <c r="AQ106" s="34" t="s">
        <v>58</v>
      </c>
      <c r="AR106" s="34" t="s">
        <v>58</v>
      </c>
      <c r="AS106" s="34" t="s">
        <v>58</v>
      </c>
      <c r="AT106" s="281" t="s">
        <v>58</v>
      </c>
      <c r="AU106" s="35" t="s">
        <v>58</v>
      </c>
      <c r="AX106" s="23" t="s">
        <v>112</v>
      </c>
      <c r="AY106" s="23" t="s">
        <v>318</v>
      </c>
      <c r="CP106" s="24" t="s">
        <v>632</v>
      </c>
    </row>
    <row r="107" spans="8:94" x14ac:dyDescent="0.3">
      <c r="H107" s="31" t="s">
        <v>79</v>
      </c>
      <c r="I107" s="32">
        <v>5</v>
      </c>
      <c r="J107" s="32">
        <v>5</v>
      </c>
      <c r="K107" s="32" t="s">
        <v>61</v>
      </c>
      <c r="L107" s="32" t="s">
        <v>61</v>
      </c>
      <c r="M107" s="32" t="s">
        <v>73</v>
      </c>
      <c r="N107" s="34" t="s">
        <v>615</v>
      </c>
      <c r="O107" s="34">
        <v>250000</v>
      </c>
      <c r="P107" s="34" t="s">
        <v>131</v>
      </c>
      <c r="Q107" s="281" t="s">
        <v>574</v>
      </c>
      <c r="R107" s="35" t="s">
        <v>618</v>
      </c>
      <c r="U107" s="31" t="s">
        <v>8</v>
      </c>
      <c r="V107" s="314">
        <v>2</v>
      </c>
      <c r="W107" s="34" t="s">
        <v>859</v>
      </c>
      <c r="X107" s="327">
        <v>75000</v>
      </c>
      <c r="Y107" s="107">
        <v>6</v>
      </c>
      <c r="Z107" s="32">
        <v>3</v>
      </c>
      <c r="AA107" s="108">
        <v>3</v>
      </c>
      <c r="AB107" s="108">
        <v>4</v>
      </c>
      <c r="AC107" s="109">
        <v>9</v>
      </c>
      <c r="AD107" s="34" t="s">
        <v>170</v>
      </c>
      <c r="AE107" s="34" t="s">
        <v>694</v>
      </c>
      <c r="AF107" s="34" t="s">
        <v>124</v>
      </c>
      <c r="AG107" s="289" t="s">
        <v>865</v>
      </c>
      <c r="AI107" s="31" t="s">
        <v>524</v>
      </c>
      <c r="AJ107" s="34">
        <v>11</v>
      </c>
      <c r="AK107" s="34" t="s">
        <v>58</v>
      </c>
      <c r="AL107" s="32" t="s">
        <v>58</v>
      </c>
      <c r="AM107" s="32" t="s">
        <v>58</v>
      </c>
      <c r="AN107" s="32" t="s">
        <v>58</v>
      </c>
      <c r="AO107" s="33" t="s">
        <v>58</v>
      </c>
      <c r="AP107" s="32" t="s">
        <v>58</v>
      </c>
      <c r="AQ107" s="34" t="s">
        <v>58</v>
      </c>
      <c r="AR107" s="34" t="s">
        <v>58</v>
      </c>
      <c r="AS107" s="34" t="s">
        <v>58</v>
      </c>
      <c r="AT107" s="281" t="s">
        <v>58</v>
      </c>
      <c r="AU107" s="35" t="s">
        <v>58</v>
      </c>
      <c r="AX107" s="23" t="s">
        <v>112</v>
      </c>
      <c r="AY107" s="23" t="s">
        <v>319</v>
      </c>
      <c r="CP107" s="37" t="s">
        <v>77</v>
      </c>
    </row>
    <row r="108" spans="8:94" x14ac:dyDescent="0.3">
      <c r="H108" s="31" t="s">
        <v>77</v>
      </c>
      <c r="I108" s="32">
        <v>5</v>
      </c>
      <c r="J108" s="32">
        <v>2</v>
      </c>
      <c r="K108" s="32" t="s">
        <v>60</v>
      </c>
      <c r="L108" s="290" t="s">
        <v>72</v>
      </c>
      <c r="M108" s="32" t="s">
        <v>93</v>
      </c>
      <c r="N108" s="34" t="s">
        <v>616</v>
      </c>
      <c r="O108" s="44">
        <v>0</v>
      </c>
      <c r="P108" s="34" t="s">
        <v>131</v>
      </c>
      <c r="Q108" s="281" t="s">
        <v>617</v>
      </c>
      <c r="R108" s="35" t="s">
        <v>619</v>
      </c>
      <c r="U108" s="31" t="s">
        <v>8</v>
      </c>
      <c r="V108" s="326">
        <v>2</v>
      </c>
      <c r="W108" s="34" t="s">
        <v>860</v>
      </c>
      <c r="X108" s="327">
        <v>85000</v>
      </c>
      <c r="Y108" s="107">
        <v>7</v>
      </c>
      <c r="Z108" s="32">
        <v>3</v>
      </c>
      <c r="AA108" s="108">
        <v>3</v>
      </c>
      <c r="AB108" s="108">
        <v>4</v>
      </c>
      <c r="AC108" s="109">
        <v>9</v>
      </c>
      <c r="AD108" s="288" t="s">
        <v>863</v>
      </c>
      <c r="AE108" s="34" t="s">
        <v>555</v>
      </c>
      <c r="AF108" s="34" t="s">
        <v>75</v>
      </c>
      <c r="AG108" s="289" t="s">
        <v>686</v>
      </c>
      <c r="AI108" s="31" t="s">
        <v>524</v>
      </c>
      <c r="AJ108" s="34">
        <v>12</v>
      </c>
      <c r="AK108" s="34" t="s">
        <v>58</v>
      </c>
      <c r="AL108" s="32" t="s">
        <v>58</v>
      </c>
      <c r="AM108" s="32" t="s">
        <v>58</v>
      </c>
      <c r="AN108" s="32" t="s">
        <v>58</v>
      </c>
      <c r="AO108" s="33" t="s">
        <v>58</v>
      </c>
      <c r="AP108" s="32" t="s">
        <v>58</v>
      </c>
      <c r="AQ108" s="34" t="s">
        <v>58</v>
      </c>
      <c r="AR108" s="34" t="s">
        <v>58</v>
      </c>
      <c r="AS108" s="34" t="s">
        <v>58</v>
      </c>
      <c r="AT108" s="281" t="s">
        <v>58</v>
      </c>
      <c r="AU108" s="35" t="s">
        <v>58</v>
      </c>
      <c r="AX108" s="23" t="s">
        <v>112</v>
      </c>
      <c r="AY108" s="23" t="s">
        <v>1088</v>
      </c>
      <c r="CP108" s="37" t="s">
        <v>79</v>
      </c>
    </row>
    <row r="109" spans="8:94" x14ac:dyDescent="0.3">
      <c r="H109" s="31" t="s">
        <v>576</v>
      </c>
      <c r="I109" s="32">
        <v>6</v>
      </c>
      <c r="J109" s="32">
        <v>6</v>
      </c>
      <c r="K109" s="32" t="s">
        <v>60</v>
      </c>
      <c r="L109" s="32" t="s">
        <v>61</v>
      </c>
      <c r="M109" s="32" t="s">
        <v>88</v>
      </c>
      <c r="N109" s="288" t="s">
        <v>573</v>
      </c>
      <c r="O109" s="288">
        <v>340000</v>
      </c>
      <c r="P109" s="34" t="s">
        <v>131</v>
      </c>
      <c r="Q109" s="281" t="s">
        <v>574</v>
      </c>
      <c r="R109" s="35" t="s">
        <v>575</v>
      </c>
      <c r="U109" s="31" t="s">
        <v>8</v>
      </c>
      <c r="V109" s="314">
        <v>1</v>
      </c>
      <c r="W109" s="34" t="s">
        <v>861</v>
      </c>
      <c r="X109" s="36">
        <v>140000</v>
      </c>
      <c r="Y109" s="107">
        <v>5</v>
      </c>
      <c r="Z109" s="32">
        <v>5</v>
      </c>
      <c r="AA109" s="108">
        <v>4</v>
      </c>
      <c r="AB109" s="108">
        <v>5</v>
      </c>
      <c r="AC109" s="109">
        <v>10</v>
      </c>
      <c r="AD109" s="288" t="s">
        <v>864</v>
      </c>
      <c r="AE109" s="34" t="s">
        <v>574</v>
      </c>
      <c r="AF109" s="34" t="s">
        <v>82</v>
      </c>
      <c r="AG109" s="289" t="s">
        <v>127</v>
      </c>
      <c r="AI109" s="31" t="s">
        <v>524</v>
      </c>
      <c r="AJ109" s="34">
        <v>13</v>
      </c>
      <c r="AK109" s="34" t="s">
        <v>58</v>
      </c>
      <c r="AL109" s="32" t="s">
        <v>58</v>
      </c>
      <c r="AM109" s="32" t="s">
        <v>58</v>
      </c>
      <c r="AN109" s="32" t="s">
        <v>58</v>
      </c>
      <c r="AO109" s="33" t="s">
        <v>58</v>
      </c>
      <c r="AP109" s="32" t="s">
        <v>58</v>
      </c>
      <c r="AQ109" s="34" t="s">
        <v>58</v>
      </c>
      <c r="AR109" s="34" t="s">
        <v>58</v>
      </c>
      <c r="AS109" s="34" t="s">
        <v>58</v>
      </c>
      <c r="AT109" s="281" t="s">
        <v>58</v>
      </c>
      <c r="AU109" s="35" t="s">
        <v>58</v>
      </c>
      <c r="AX109" s="23" t="s">
        <v>112</v>
      </c>
      <c r="AY109" s="23" t="s">
        <v>320</v>
      </c>
      <c r="CP109" s="37" t="s">
        <v>53</v>
      </c>
    </row>
    <row r="110" spans="8:94" ht="15" thickBot="1" x14ac:dyDescent="0.35">
      <c r="H110" s="31" t="s">
        <v>582</v>
      </c>
      <c r="I110" s="32">
        <v>6</v>
      </c>
      <c r="J110" s="32">
        <v>2</v>
      </c>
      <c r="K110" s="32" t="s">
        <v>60</v>
      </c>
      <c r="L110" s="32" t="s">
        <v>61</v>
      </c>
      <c r="M110" s="32" t="s">
        <v>93</v>
      </c>
      <c r="N110" s="34" t="s">
        <v>583</v>
      </c>
      <c r="O110" s="44">
        <v>70000</v>
      </c>
      <c r="P110" s="34" t="s">
        <v>525</v>
      </c>
      <c r="Q110" s="281" t="s">
        <v>584</v>
      </c>
      <c r="R110" s="35" t="s">
        <v>415</v>
      </c>
      <c r="U110" s="50" t="s">
        <v>8</v>
      </c>
      <c r="V110" s="318">
        <v>16</v>
      </c>
      <c r="W110" s="51" t="s">
        <v>862</v>
      </c>
      <c r="X110" s="52">
        <v>50000</v>
      </c>
      <c r="Y110" s="110">
        <v>6</v>
      </c>
      <c r="Z110" s="46">
        <v>3</v>
      </c>
      <c r="AA110" s="111">
        <v>3</v>
      </c>
      <c r="AB110" s="111">
        <v>4</v>
      </c>
      <c r="AC110" s="112">
        <v>9</v>
      </c>
      <c r="AD110" s="51" t="s">
        <v>137</v>
      </c>
      <c r="AE110" s="40" t="s">
        <v>668</v>
      </c>
      <c r="AF110" s="42" t="s">
        <v>55</v>
      </c>
      <c r="AG110" s="43" t="s">
        <v>55</v>
      </c>
      <c r="AI110" s="31" t="s">
        <v>524</v>
      </c>
      <c r="AJ110" s="34">
        <v>14</v>
      </c>
      <c r="AK110" s="34" t="s">
        <v>58</v>
      </c>
      <c r="AL110" s="32" t="s">
        <v>58</v>
      </c>
      <c r="AM110" s="32" t="s">
        <v>58</v>
      </c>
      <c r="AN110" s="32" t="s">
        <v>58</v>
      </c>
      <c r="AO110" s="33" t="s">
        <v>58</v>
      </c>
      <c r="AP110" s="32" t="s">
        <v>58</v>
      </c>
      <c r="AQ110" s="34" t="s">
        <v>58</v>
      </c>
      <c r="AR110" s="34" t="s">
        <v>58</v>
      </c>
      <c r="AS110" s="34" t="s">
        <v>58</v>
      </c>
      <c r="AT110" s="281" t="s">
        <v>58</v>
      </c>
      <c r="AU110" s="35" t="s">
        <v>58</v>
      </c>
      <c r="AX110" s="23" t="s">
        <v>112</v>
      </c>
      <c r="AY110" s="23" t="s">
        <v>331</v>
      </c>
      <c r="CP110" s="37" t="s">
        <v>420</v>
      </c>
    </row>
    <row r="111" spans="8:94" x14ac:dyDescent="0.3">
      <c r="H111" s="31" t="s">
        <v>53</v>
      </c>
      <c r="I111" s="32">
        <v>7</v>
      </c>
      <c r="J111" s="32">
        <v>1</v>
      </c>
      <c r="K111" s="32" t="s">
        <v>54</v>
      </c>
      <c r="L111" s="32" t="s">
        <v>55</v>
      </c>
      <c r="M111" s="32" t="s">
        <v>56</v>
      </c>
      <c r="N111" s="34" t="s">
        <v>543</v>
      </c>
      <c r="O111" s="34">
        <v>80000</v>
      </c>
      <c r="P111" s="34" t="s">
        <v>525</v>
      </c>
      <c r="Q111" s="281" t="s">
        <v>549</v>
      </c>
      <c r="R111" s="35" t="s">
        <v>544</v>
      </c>
      <c r="U111" s="13" t="s">
        <v>519</v>
      </c>
      <c r="V111" s="316">
        <v>16</v>
      </c>
      <c r="W111" s="15" t="s">
        <v>866</v>
      </c>
      <c r="X111" s="17">
        <v>45000</v>
      </c>
      <c r="Y111" s="104">
        <v>6</v>
      </c>
      <c r="Z111" s="14">
        <v>3</v>
      </c>
      <c r="AA111" s="105">
        <v>3</v>
      </c>
      <c r="AB111" s="323">
        <v>4</v>
      </c>
      <c r="AC111" s="106">
        <v>8</v>
      </c>
      <c r="AD111" s="15" t="s">
        <v>176</v>
      </c>
      <c r="AE111" s="15" t="s">
        <v>668</v>
      </c>
      <c r="AF111" s="15" t="s">
        <v>169</v>
      </c>
      <c r="AG111" s="16" t="s">
        <v>113</v>
      </c>
      <c r="AI111" s="31" t="s">
        <v>524</v>
      </c>
      <c r="AJ111" s="34">
        <v>15</v>
      </c>
      <c r="AK111" s="34" t="s">
        <v>58</v>
      </c>
      <c r="AL111" s="32" t="s">
        <v>58</v>
      </c>
      <c r="AM111" s="32" t="s">
        <v>58</v>
      </c>
      <c r="AN111" s="32" t="s">
        <v>58</v>
      </c>
      <c r="AO111" s="33" t="s">
        <v>58</v>
      </c>
      <c r="AP111" s="32" t="s">
        <v>58</v>
      </c>
      <c r="AQ111" s="34" t="s">
        <v>58</v>
      </c>
      <c r="AR111" s="34" t="s">
        <v>58</v>
      </c>
      <c r="AS111" s="34" t="s">
        <v>58</v>
      </c>
      <c r="AT111" s="281" t="s">
        <v>58</v>
      </c>
      <c r="AU111" s="35" t="s">
        <v>58</v>
      </c>
      <c r="AX111" s="23" t="s">
        <v>112</v>
      </c>
      <c r="AY111" s="23" t="s">
        <v>332</v>
      </c>
      <c r="CP111" s="37" t="s">
        <v>422</v>
      </c>
    </row>
    <row r="112" spans="8:94" x14ac:dyDescent="0.3">
      <c r="H112" s="292" t="s">
        <v>664</v>
      </c>
      <c r="I112" s="290">
        <v>7</v>
      </c>
      <c r="J112" s="290">
        <v>2</v>
      </c>
      <c r="K112" s="290" t="s">
        <v>60</v>
      </c>
      <c r="L112" s="291" t="s">
        <v>72</v>
      </c>
      <c r="M112" s="290" t="s">
        <v>93</v>
      </c>
      <c r="N112" s="288" t="s">
        <v>665</v>
      </c>
      <c r="O112" s="288">
        <v>110000</v>
      </c>
      <c r="P112" s="288" t="s">
        <v>525</v>
      </c>
      <c r="Q112" s="293" t="s">
        <v>666</v>
      </c>
      <c r="R112" s="289" t="s">
        <v>106</v>
      </c>
      <c r="U112" s="31" t="s">
        <v>519</v>
      </c>
      <c r="V112" s="314">
        <v>2</v>
      </c>
      <c r="W112" s="34" t="s">
        <v>867</v>
      </c>
      <c r="X112" s="36">
        <v>75000</v>
      </c>
      <c r="Y112" s="107">
        <v>6</v>
      </c>
      <c r="Z112" s="32">
        <v>3</v>
      </c>
      <c r="AA112" s="108">
        <v>3</v>
      </c>
      <c r="AB112" s="337">
        <v>2</v>
      </c>
      <c r="AC112" s="109">
        <v>9</v>
      </c>
      <c r="AD112" s="34" t="s">
        <v>873</v>
      </c>
      <c r="AE112" s="34" t="s">
        <v>694</v>
      </c>
      <c r="AF112" s="34" t="s">
        <v>124</v>
      </c>
      <c r="AG112" s="35" t="s">
        <v>113</v>
      </c>
      <c r="AI112" s="31" t="s">
        <v>524</v>
      </c>
      <c r="AJ112" s="34">
        <v>16</v>
      </c>
      <c r="AK112" s="34" t="s">
        <v>58</v>
      </c>
      <c r="AL112" s="32" t="s">
        <v>58</v>
      </c>
      <c r="AM112" s="32" t="s">
        <v>58</v>
      </c>
      <c r="AN112" s="32" t="s">
        <v>58</v>
      </c>
      <c r="AO112" s="33" t="s">
        <v>58</v>
      </c>
      <c r="AP112" s="32" t="s">
        <v>58</v>
      </c>
      <c r="AQ112" s="34" t="s">
        <v>58</v>
      </c>
      <c r="AR112" s="34" t="s">
        <v>58</v>
      </c>
      <c r="AS112" s="34" t="s">
        <v>58</v>
      </c>
      <c r="AT112" s="281" t="s">
        <v>58</v>
      </c>
      <c r="AU112" s="35" t="s">
        <v>58</v>
      </c>
      <c r="AX112" s="23" t="s">
        <v>112</v>
      </c>
      <c r="AY112" s="23" t="s">
        <v>333</v>
      </c>
      <c r="CP112" s="37" t="s">
        <v>576</v>
      </c>
    </row>
    <row r="113" spans="8:94" x14ac:dyDescent="0.3">
      <c r="H113" s="31" t="s">
        <v>416</v>
      </c>
      <c r="I113" s="32">
        <v>6</v>
      </c>
      <c r="J113" s="32">
        <v>3</v>
      </c>
      <c r="K113" s="32" t="s">
        <v>60</v>
      </c>
      <c r="L113" s="32" t="s">
        <v>61</v>
      </c>
      <c r="M113" s="32" t="s">
        <v>62</v>
      </c>
      <c r="N113" s="34" t="s">
        <v>651</v>
      </c>
      <c r="O113" s="34">
        <v>160000</v>
      </c>
      <c r="P113" s="34" t="s">
        <v>525</v>
      </c>
      <c r="Q113" s="281" t="s">
        <v>652</v>
      </c>
      <c r="R113" s="35" t="s">
        <v>653</v>
      </c>
      <c r="U113" s="31" t="s">
        <v>519</v>
      </c>
      <c r="V113" s="326">
        <v>4</v>
      </c>
      <c r="W113" s="34" t="s">
        <v>868</v>
      </c>
      <c r="X113" s="327">
        <v>85000</v>
      </c>
      <c r="Y113" s="328">
        <v>5</v>
      </c>
      <c r="Z113" s="290">
        <v>3</v>
      </c>
      <c r="AA113" s="108">
        <v>3</v>
      </c>
      <c r="AB113" s="308">
        <v>4</v>
      </c>
      <c r="AC113" s="109">
        <v>9</v>
      </c>
      <c r="AD113" s="34" t="s">
        <v>177</v>
      </c>
      <c r="AE113" s="34" t="s">
        <v>571</v>
      </c>
      <c r="AF113" s="34" t="s">
        <v>75</v>
      </c>
      <c r="AG113" s="35" t="s">
        <v>64</v>
      </c>
      <c r="AI113" s="31" t="s">
        <v>524</v>
      </c>
      <c r="AJ113" s="34">
        <v>17</v>
      </c>
      <c r="AK113" s="34" t="s">
        <v>58</v>
      </c>
      <c r="AL113" s="32" t="s">
        <v>58</v>
      </c>
      <c r="AM113" s="32" t="s">
        <v>58</v>
      </c>
      <c r="AN113" s="32" t="s">
        <v>58</v>
      </c>
      <c r="AO113" s="33" t="s">
        <v>58</v>
      </c>
      <c r="AP113" s="32" t="s">
        <v>58</v>
      </c>
      <c r="AQ113" s="34" t="s">
        <v>58</v>
      </c>
      <c r="AR113" s="34" t="s">
        <v>58</v>
      </c>
      <c r="AS113" s="34" t="s">
        <v>58</v>
      </c>
      <c r="AT113" s="281" t="s">
        <v>58</v>
      </c>
      <c r="AU113" s="35" t="s">
        <v>58</v>
      </c>
      <c r="AX113" s="23" t="s">
        <v>112</v>
      </c>
      <c r="AY113" s="23" t="s">
        <v>95</v>
      </c>
      <c r="CP113" s="24" t="s">
        <v>147</v>
      </c>
    </row>
    <row r="114" spans="8:94" x14ac:dyDescent="0.3">
      <c r="H114" s="31" t="s">
        <v>158</v>
      </c>
      <c r="I114" s="290">
        <v>6</v>
      </c>
      <c r="J114" s="32">
        <v>4</v>
      </c>
      <c r="K114" s="32" t="s">
        <v>60</v>
      </c>
      <c r="L114" s="290" t="s">
        <v>72</v>
      </c>
      <c r="M114" s="32" t="s">
        <v>69</v>
      </c>
      <c r="N114" s="34" t="s">
        <v>159</v>
      </c>
      <c r="O114" s="288">
        <v>160000</v>
      </c>
      <c r="P114" s="34" t="s">
        <v>525</v>
      </c>
      <c r="Q114" s="281" t="s">
        <v>671</v>
      </c>
      <c r="R114" s="289" t="s">
        <v>672</v>
      </c>
      <c r="U114" s="31" t="s">
        <v>519</v>
      </c>
      <c r="V114" s="314">
        <v>2</v>
      </c>
      <c r="W114" s="34" t="s">
        <v>869</v>
      </c>
      <c r="X114" s="327">
        <v>90000</v>
      </c>
      <c r="Y114" s="328">
        <v>7</v>
      </c>
      <c r="Z114" s="32">
        <v>3</v>
      </c>
      <c r="AA114" s="108">
        <v>3</v>
      </c>
      <c r="AB114" s="308">
        <v>4</v>
      </c>
      <c r="AC114" s="109">
        <v>9</v>
      </c>
      <c r="AD114" s="34" t="s">
        <v>874</v>
      </c>
      <c r="AE114" s="34" t="s">
        <v>555</v>
      </c>
      <c r="AF114" s="34" t="s">
        <v>100</v>
      </c>
      <c r="AG114" s="35" t="s">
        <v>128</v>
      </c>
      <c r="AI114" s="31" t="s">
        <v>524</v>
      </c>
      <c r="AJ114" s="34">
        <v>18</v>
      </c>
      <c r="AK114" s="34" t="s">
        <v>58</v>
      </c>
      <c r="AL114" s="32" t="s">
        <v>58</v>
      </c>
      <c r="AM114" s="32" t="s">
        <v>58</v>
      </c>
      <c r="AN114" s="32" t="s">
        <v>58</v>
      </c>
      <c r="AO114" s="33" t="s">
        <v>58</v>
      </c>
      <c r="AP114" s="32" t="s">
        <v>58</v>
      </c>
      <c r="AQ114" s="34" t="s">
        <v>58</v>
      </c>
      <c r="AR114" s="34" t="s">
        <v>58</v>
      </c>
      <c r="AS114" s="34" t="s">
        <v>58</v>
      </c>
      <c r="AT114" s="281" t="s">
        <v>58</v>
      </c>
      <c r="AU114" s="35" t="s">
        <v>58</v>
      </c>
      <c r="AX114" s="23" t="s">
        <v>112</v>
      </c>
      <c r="AY114" s="23" t="s">
        <v>334</v>
      </c>
      <c r="CP114" s="37" t="s">
        <v>77</v>
      </c>
    </row>
    <row r="115" spans="8:94" ht="15" thickBot="1" x14ac:dyDescent="0.35">
      <c r="H115" s="292" t="s">
        <v>645</v>
      </c>
      <c r="I115" s="290">
        <v>3</v>
      </c>
      <c r="J115" s="290">
        <v>5</v>
      </c>
      <c r="K115" s="290" t="s">
        <v>72</v>
      </c>
      <c r="L115" s="290" t="s">
        <v>72</v>
      </c>
      <c r="M115" s="290" t="s">
        <v>88</v>
      </c>
      <c r="N115" s="288" t="s">
        <v>646</v>
      </c>
      <c r="O115" s="288">
        <v>210000</v>
      </c>
      <c r="P115" s="288" t="s">
        <v>525</v>
      </c>
      <c r="Q115" s="293" t="s">
        <v>606</v>
      </c>
      <c r="R115" s="289" t="s">
        <v>647</v>
      </c>
      <c r="U115" s="31" t="s">
        <v>519</v>
      </c>
      <c r="V115" s="314">
        <v>1</v>
      </c>
      <c r="W115" s="34" t="s">
        <v>870</v>
      </c>
      <c r="X115" s="36">
        <v>140000</v>
      </c>
      <c r="Y115" s="107">
        <v>5</v>
      </c>
      <c r="Z115" s="32">
        <v>5</v>
      </c>
      <c r="AA115" s="108">
        <v>4</v>
      </c>
      <c r="AB115" s="108">
        <v>5</v>
      </c>
      <c r="AC115" s="109">
        <v>10</v>
      </c>
      <c r="AD115" s="34" t="s">
        <v>864</v>
      </c>
      <c r="AE115" s="34" t="s">
        <v>574</v>
      </c>
      <c r="AF115" s="34" t="s">
        <v>82</v>
      </c>
      <c r="AG115" s="289" t="s">
        <v>127</v>
      </c>
      <c r="AI115" s="50" t="s">
        <v>524</v>
      </c>
      <c r="AJ115" s="51">
        <v>19</v>
      </c>
      <c r="AK115" s="51" t="s">
        <v>58</v>
      </c>
      <c r="AL115" s="56" t="s">
        <v>58</v>
      </c>
      <c r="AM115" s="56" t="s">
        <v>58</v>
      </c>
      <c r="AN115" s="56" t="s">
        <v>58</v>
      </c>
      <c r="AO115" s="57" t="s">
        <v>58</v>
      </c>
      <c r="AP115" s="56" t="s">
        <v>58</v>
      </c>
      <c r="AQ115" s="51" t="s">
        <v>58</v>
      </c>
      <c r="AR115" s="51" t="s">
        <v>58</v>
      </c>
      <c r="AS115" s="51" t="s">
        <v>58</v>
      </c>
      <c r="AT115" s="296" t="s">
        <v>58</v>
      </c>
      <c r="AU115" s="58" t="s">
        <v>58</v>
      </c>
      <c r="AX115" s="23" t="s">
        <v>112</v>
      </c>
      <c r="AY115" s="23" t="s">
        <v>335</v>
      </c>
      <c r="CP115" s="37" t="s">
        <v>79</v>
      </c>
    </row>
    <row r="116" spans="8:94" ht="15" thickBot="1" x14ac:dyDescent="0.35">
      <c r="H116" s="31" t="s">
        <v>79</v>
      </c>
      <c r="I116" s="32">
        <v>5</v>
      </c>
      <c r="J116" s="32">
        <v>5</v>
      </c>
      <c r="K116" s="32" t="s">
        <v>61</v>
      </c>
      <c r="L116" s="32" t="s">
        <v>61</v>
      </c>
      <c r="M116" s="32" t="s">
        <v>73</v>
      </c>
      <c r="N116" s="34" t="s">
        <v>615</v>
      </c>
      <c r="O116" s="34">
        <v>250000</v>
      </c>
      <c r="P116" s="34" t="s">
        <v>525</v>
      </c>
      <c r="Q116" s="281" t="s">
        <v>574</v>
      </c>
      <c r="R116" s="35" t="s">
        <v>618</v>
      </c>
      <c r="U116" s="50" t="s">
        <v>519</v>
      </c>
      <c r="V116" s="318">
        <v>16</v>
      </c>
      <c r="W116" s="51" t="s">
        <v>871</v>
      </c>
      <c r="X116" s="52">
        <v>45000</v>
      </c>
      <c r="Y116" s="110">
        <v>6</v>
      </c>
      <c r="Z116" s="46">
        <v>3</v>
      </c>
      <c r="AA116" s="111">
        <v>3</v>
      </c>
      <c r="AB116" s="333">
        <v>4</v>
      </c>
      <c r="AC116" s="112">
        <v>8</v>
      </c>
      <c r="AD116" s="51" t="s">
        <v>875</v>
      </c>
      <c r="AE116" s="40" t="s">
        <v>668</v>
      </c>
      <c r="AF116" s="42" t="s">
        <v>55</v>
      </c>
      <c r="AG116" s="43" t="s">
        <v>55</v>
      </c>
      <c r="AI116" s="13" t="s">
        <v>515</v>
      </c>
      <c r="AJ116" s="15">
        <v>1</v>
      </c>
      <c r="AK116" s="45" t="s">
        <v>53</v>
      </c>
      <c r="AL116" s="49">
        <v>7</v>
      </c>
      <c r="AM116" s="14">
        <v>1</v>
      </c>
      <c r="AN116" s="14" t="s">
        <v>54</v>
      </c>
      <c r="AO116" s="49" t="s">
        <v>55</v>
      </c>
      <c r="AP116" s="14" t="s">
        <v>56</v>
      </c>
      <c r="AQ116" s="15" t="s">
        <v>543</v>
      </c>
      <c r="AR116" s="15">
        <v>80000</v>
      </c>
      <c r="AS116" s="15" t="s">
        <v>512</v>
      </c>
      <c r="AT116" s="279" t="s">
        <v>549</v>
      </c>
      <c r="AU116" s="16" t="s">
        <v>544</v>
      </c>
      <c r="AX116" s="23" t="s">
        <v>112</v>
      </c>
      <c r="AY116" s="23" t="s">
        <v>336</v>
      </c>
      <c r="CP116" s="37" t="s">
        <v>53</v>
      </c>
    </row>
    <row r="117" spans="8:94" x14ac:dyDescent="0.3">
      <c r="H117" s="31" t="s">
        <v>77</v>
      </c>
      <c r="I117" s="32">
        <v>5</v>
      </c>
      <c r="J117" s="32">
        <v>2</v>
      </c>
      <c r="K117" s="32" t="s">
        <v>60</v>
      </c>
      <c r="L117" s="290" t="s">
        <v>72</v>
      </c>
      <c r="M117" s="32" t="s">
        <v>93</v>
      </c>
      <c r="N117" s="34" t="s">
        <v>616</v>
      </c>
      <c r="O117" s="44">
        <v>0</v>
      </c>
      <c r="P117" s="34" t="s">
        <v>525</v>
      </c>
      <c r="Q117" s="281" t="s">
        <v>617</v>
      </c>
      <c r="R117" s="35" t="s">
        <v>619</v>
      </c>
      <c r="U117" s="13" t="s">
        <v>520</v>
      </c>
      <c r="V117" s="316">
        <v>16</v>
      </c>
      <c r="W117" s="15" t="s">
        <v>876</v>
      </c>
      <c r="X117" s="17">
        <v>50000</v>
      </c>
      <c r="Y117" s="104">
        <v>6</v>
      </c>
      <c r="Z117" s="14">
        <v>3</v>
      </c>
      <c r="AA117" s="105">
        <v>3</v>
      </c>
      <c r="AB117" s="105">
        <v>4</v>
      </c>
      <c r="AC117" s="123">
        <v>8</v>
      </c>
      <c r="AD117" s="15" t="s">
        <v>201</v>
      </c>
      <c r="AE117" s="15" t="s">
        <v>883</v>
      </c>
      <c r="AF117" s="15" t="s">
        <v>112</v>
      </c>
      <c r="AG117" s="325" t="s">
        <v>865</v>
      </c>
      <c r="AI117" s="31" t="s">
        <v>515</v>
      </c>
      <c r="AJ117" s="34">
        <v>2</v>
      </c>
      <c r="AK117" s="34" t="s">
        <v>279</v>
      </c>
      <c r="AL117" s="32">
        <v>6</v>
      </c>
      <c r="AM117" s="32">
        <v>6</v>
      </c>
      <c r="AN117" s="32" t="s">
        <v>61</v>
      </c>
      <c r="AO117" s="33" t="s">
        <v>56</v>
      </c>
      <c r="AP117" s="32" t="s">
        <v>69</v>
      </c>
      <c r="AQ117" s="34" t="s">
        <v>620</v>
      </c>
      <c r="AR117" s="34">
        <v>240000</v>
      </c>
      <c r="AS117" s="34" t="s">
        <v>512</v>
      </c>
      <c r="AT117" s="281" t="s">
        <v>621</v>
      </c>
      <c r="AU117" s="35" t="s">
        <v>280</v>
      </c>
      <c r="AX117" s="23" t="s">
        <v>112</v>
      </c>
      <c r="AY117" s="23" t="s">
        <v>337</v>
      </c>
      <c r="CP117" s="37" t="s">
        <v>281</v>
      </c>
    </row>
    <row r="118" spans="8:94" x14ac:dyDescent="0.3">
      <c r="H118" s="31" t="s">
        <v>103</v>
      </c>
      <c r="I118" s="32">
        <v>2</v>
      </c>
      <c r="J118" s="32">
        <v>7</v>
      </c>
      <c r="K118" s="32" t="s">
        <v>72</v>
      </c>
      <c r="L118" s="32" t="s">
        <v>61</v>
      </c>
      <c r="M118" s="32" t="s">
        <v>88</v>
      </c>
      <c r="N118" s="34" t="s">
        <v>604</v>
      </c>
      <c r="O118" s="34">
        <v>280000</v>
      </c>
      <c r="P118" s="34" t="s">
        <v>525</v>
      </c>
      <c r="Q118" s="281" t="s">
        <v>606</v>
      </c>
      <c r="R118" s="35" t="s">
        <v>125</v>
      </c>
      <c r="U118" s="31" t="s">
        <v>520</v>
      </c>
      <c r="V118" s="326">
        <v>2</v>
      </c>
      <c r="W118" s="34" t="s">
        <v>877</v>
      </c>
      <c r="X118" s="36">
        <v>70000</v>
      </c>
      <c r="Y118" s="107">
        <v>6</v>
      </c>
      <c r="Z118" s="32">
        <v>3</v>
      </c>
      <c r="AA118" s="108">
        <v>3</v>
      </c>
      <c r="AB118" s="108">
        <v>4</v>
      </c>
      <c r="AC118" s="124">
        <v>9</v>
      </c>
      <c r="AD118" s="34" t="s">
        <v>881</v>
      </c>
      <c r="AE118" s="34" t="s">
        <v>884</v>
      </c>
      <c r="AF118" s="34" t="s">
        <v>96</v>
      </c>
      <c r="AG118" s="289" t="s">
        <v>886</v>
      </c>
      <c r="AI118" s="31" t="s">
        <v>515</v>
      </c>
      <c r="AJ118" s="34">
        <v>3</v>
      </c>
      <c r="AK118" s="34" t="s">
        <v>79</v>
      </c>
      <c r="AL118" s="32">
        <v>5</v>
      </c>
      <c r="AM118" s="32">
        <v>5</v>
      </c>
      <c r="AN118" s="32" t="s">
        <v>61</v>
      </c>
      <c r="AO118" s="33" t="s">
        <v>61</v>
      </c>
      <c r="AP118" s="32" t="s">
        <v>73</v>
      </c>
      <c r="AQ118" s="34" t="s">
        <v>615</v>
      </c>
      <c r="AR118" s="34">
        <v>250000</v>
      </c>
      <c r="AS118" s="34" t="s">
        <v>512</v>
      </c>
      <c r="AT118" s="281" t="s">
        <v>574</v>
      </c>
      <c r="AU118" s="35" t="s">
        <v>618</v>
      </c>
      <c r="AX118" s="23" t="s">
        <v>112</v>
      </c>
      <c r="AY118" s="23" t="s">
        <v>338</v>
      </c>
      <c r="CP118" s="37" t="s">
        <v>283</v>
      </c>
    </row>
    <row r="119" spans="8:94" x14ac:dyDescent="0.3">
      <c r="H119" s="31" t="s">
        <v>636</v>
      </c>
      <c r="I119" s="32">
        <v>8</v>
      </c>
      <c r="J119" s="32">
        <v>3</v>
      </c>
      <c r="K119" s="32" t="s">
        <v>167</v>
      </c>
      <c r="L119" s="32" t="s">
        <v>60</v>
      </c>
      <c r="M119" s="32" t="s">
        <v>62</v>
      </c>
      <c r="N119" s="34" t="s">
        <v>637</v>
      </c>
      <c r="O119" s="34">
        <v>280000</v>
      </c>
      <c r="P119" s="34" t="s">
        <v>525</v>
      </c>
      <c r="Q119" s="281" t="s">
        <v>638</v>
      </c>
      <c r="R119" s="35" t="s">
        <v>639</v>
      </c>
      <c r="U119" s="31" t="s">
        <v>520</v>
      </c>
      <c r="V119" s="314">
        <v>4</v>
      </c>
      <c r="W119" s="34" t="s">
        <v>878</v>
      </c>
      <c r="X119" s="327">
        <v>105000</v>
      </c>
      <c r="Y119" s="107">
        <v>5</v>
      </c>
      <c r="Z119" s="32">
        <v>4</v>
      </c>
      <c r="AA119" s="113">
        <v>4</v>
      </c>
      <c r="AB119" s="113">
        <v>6</v>
      </c>
      <c r="AC119" s="124">
        <v>10</v>
      </c>
      <c r="AD119" s="34" t="s">
        <v>201</v>
      </c>
      <c r="AE119" s="34" t="s">
        <v>571</v>
      </c>
      <c r="AF119" s="34" t="s">
        <v>96</v>
      </c>
      <c r="AG119" s="289" t="s">
        <v>686</v>
      </c>
      <c r="AI119" s="31" t="s">
        <v>515</v>
      </c>
      <c r="AJ119" s="34">
        <v>4</v>
      </c>
      <c r="AK119" s="34" t="s">
        <v>77</v>
      </c>
      <c r="AL119" s="32">
        <v>5</v>
      </c>
      <c r="AM119" s="32">
        <v>2</v>
      </c>
      <c r="AN119" s="32" t="s">
        <v>60</v>
      </c>
      <c r="AO119" s="33" t="s">
        <v>72</v>
      </c>
      <c r="AP119" s="32" t="s">
        <v>93</v>
      </c>
      <c r="AQ119" s="34" t="s">
        <v>616</v>
      </c>
      <c r="AR119" s="34">
        <v>0</v>
      </c>
      <c r="AS119" s="34" t="s">
        <v>512</v>
      </c>
      <c r="AT119" s="281" t="s">
        <v>617</v>
      </c>
      <c r="AU119" s="35" t="s">
        <v>619</v>
      </c>
      <c r="AX119" s="23" t="s">
        <v>112</v>
      </c>
      <c r="AY119" s="23" t="s">
        <v>339</v>
      </c>
      <c r="CP119" s="37" t="s">
        <v>576</v>
      </c>
    </row>
    <row r="120" spans="8:94" x14ac:dyDescent="0.3">
      <c r="H120" s="31" t="s">
        <v>576</v>
      </c>
      <c r="I120" s="32">
        <v>6</v>
      </c>
      <c r="J120" s="32">
        <v>6</v>
      </c>
      <c r="K120" s="32" t="s">
        <v>60</v>
      </c>
      <c r="L120" s="32" t="s">
        <v>61</v>
      </c>
      <c r="M120" s="32" t="s">
        <v>88</v>
      </c>
      <c r="N120" s="288" t="s">
        <v>573</v>
      </c>
      <c r="O120" s="288">
        <v>340000</v>
      </c>
      <c r="P120" s="34" t="s">
        <v>525</v>
      </c>
      <c r="Q120" s="281" t="s">
        <v>574</v>
      </c>
      <c r="R120" s="35" t="s">
        <v>575</v>
      </c>
      <c r="U120" s="31" t="s">
        <v>520</v>
      </c>
      <c r="V120" s="314">
        <v>1</v>
      </c>
      <c r="W120" s="34" t="s">
        <v>879</v>
      </c>
      <c r="X120" s="36">
        <v>160000</v>
      </c>
      <c r="Y120" s="107">
        <v>5</v>
      </c>
      <c r="Z120" s="32">
        <v>5</v>
      </c>
      <c r="AA120" s="113">
        <v>4</v>
      </c>
      <c r="AB120" s="337">
        <v>6</v>
      </c>
      <c r="AC120" s="124">
        <v>9</v>
      </c>
      <c r="AD120" s="34" t="s">
        <v>882</v>
      </c>
      <c r="AE120" s="34" t="s">
        <v>885</v>
      </c>
      <c r="AF120" s="288" t="s">
        <v>99</v>
      </c>
      <c r="AG120" s="35" t="s">
        <v>100</v>
      </c>
      <c r="AI120" s="31" t="s">
        <v>515</v>
      </c>
      <c r="AJ120" s="34">
        <v>5</v>
      </c>
      <c r="AK120" s="34" t="s">
        <v>569</v>
      </c>
      <c r="AL120" s="32">
        <v>5</v>
      </c>
      <c r="AM120" s="32">
        <v>5</v>
      </c>
      <c r="AN120" s="32" t="s">
        <v>60</v>
      </c>
      <c r="AO120" s="33" t="s">
        <v>72</v>
      </c>
      <c r="AP120" s="32" t="s">
        <v>73</v>
      </c>
      <c r="AQ120" s="34" t="s">
        <v>570</v>
      </c>
      <c r="AR120" s="34">
        <v>270000</v>
      </c>
      <c r="AS120" s="34" t="s">
        <v>512</v>
      </c>
      <c r="AT120" s="281" t="s">
        <v>571</v>
      </c>
      <c r="AU120" s="35" t="s">
        <v>572</v>
      </c>
      <c r="AX120" s="23" t="s">
        <v>112</v>
      </c>
      <c r="AY120" s="23" t="s">
        <v>340</v>
      </c>
      <c r="CP120" s="24" t="s">
        <v>122</v>
      </c>
    </row>
    <row r="121" spans="8:94" ht="15" thickBot="1" x14ac:dyDescent="0.35">
      <c r="H121" s="31" t="s">
        <v>53</v>
      </c>
      <c r="I121" s="32">
        <v>7</v>
      </c>
      <c r="J121" s="32">
        <v>1</v>
      </c>
      <c r="K121" s="32" t="s">
        <v>54</v>
      </c>
      <c r="L121" s="32" t="s">
        <v>55</v>
      </c>
      <c r="M121" s="32" t="s">
        <v>56</v>
      </c>
      <c r="N121" s="34" t="s">
        <v>543</v>
      </c>
      <c r="O121" s="34">
        <v>80000</v>
      </c>
      <c r="P121" s="34" t="s">
        <v>190</v>
      </c>
      <c r="Q121" s="281" t="s">
        <v>549</v>
      </c>
      <c r="R121" s="35" t="s">
        <v>544</v>
      </c>
      <c r="U121" s="50" t="s">
        <v>520</v>
      </c>
      <c r="V121" s="318">
        <v>16</v>
      </c>
      <c r="W121" s="51" t="s">
        <v>880</v>
      </c>
      <c r="X121" s="52">
        <v>50000</v>
      </c>
      <c r="Y121" s="110">
        <v>6</v>
      </c>
      <c r="Z121" s="46">
        <v>3</v>
      </c>
      <c r="AA121" s="111">
        <v>3</v>
      </c>
      <c r="AB121" s="111">
        <v>4</v>
      </c>
      <c r="AC121" s="125">
        <v>8</v>
      </c>
      <c r="AD121" s="51" t="s">
        <v>205</v>
      </c>
      <c r="AE121" s="40" t="s">
        <v>883</v>
      </c>
      <c r="AF121" s="42" t="s">
        <v>55</v>
      </c>
      <c r="AG121" s="43" t="s">
        <v>55</v>
      </c>
      <c r="AI121" s="31" t="s">
        <v>515</v>
      </c>
      <c r="AJ121" s="34">
        <v>6</v>
      </c>
      <c r="AK121" s="34" t="s">
        <v>576</v>
      </c>
      <c r="AL121" s="32">
        <v>6</v>
      </c>
      <c r="AM121" s="32">
        <v>6</v>
      </c>
      <c r="AN121" s="32" t="s">
        <v>60</v>
      </c>
      <c r="AO121" s="33" t="s">
        <v>61</v>
      </c>
      <c r="AP121" s="32" t="s">
        <v>88</v>
      </c>
      <c r="AQ121" s="34" t="s">
        <v>573</v>
      </c>
      <c r="AR121" s="34">
        <v>340000</v>
      </c>
      <c r="AS121" s="34" t="s">
        <v>512</v>
      </c>
      <c r="AT121" s="281" t="s">
        <v>574</v>
      </c>
      <c r="AU121" s="35" t="s">
        <v>575</v>
      </c>
      <c r="AX121" s="23" t="s">
        <v>112</v>
      </c>
      <c r="AY121" s="23" t="s">
        <v>341</v>
      </c>
      <c r="CP121" s="37" t="s">
        <v>79</v>
      </c>
    </row>
    <row r="122" spans="8:94" x14ac:dyDescent="0.3">
      <c r="H122" s="31" t="s">
        <v>379</v>
      </c>
      <c r="I122" s="32">
        <v>6</v>
      </c>
      <c r="J122" s="32">
        <v>3</v>
      </c>
      <c r="K122" s="32" t="s">
        <v>61</v>
      </c>
      <c r="L122" s="32" t="s">
        <v>60</v>
      </c>
      <c r="M122" s="32" t="s">
        <v>69</v>
      </c>
      <c r="N122" s="34" t="s">
        <v>380</v>
      </c>
      <c r="O122" s="34">
        <v>80000</v>
      </c>
      <c r="P122" s="34" t="s">
        <v>190</v>
      </c>
      <c r="Q122" s="281" t="s">
        <v>595</v>
      </c>
      <c r="R122" s="35" t="s">
        <v>381</v>
      </c>
      <c r="U122" s="13" t="s">
        <v>10</v>
      </c>
      <c r="V122" s="316">
        <v>16</v>
      </c>
      <c r="W122" s="15" t="s">
        <v>888</v>
      </c>
      <c r="X122" s="17">
        <v>60000</v>
      </c>
      <c r="Y122" s="104">
        <v>8</v>
      </c>
      <c r="Z122" s="14">
        <v>2</v>
      </c>
      <c r="AA122" s="105">
        <v>3</v>
      </c>
      <c r="AB122" s="105">
        <v>4</v>
      </c>
      <c r="AC122" s="106">
        <v>8</v>
      </c>
      <c r="AD122" s="15" t="s">
        <v>178</v>
      </c>
      <c r="AE122" s="15" t="s">
        <v>894</v>
      </c>
      <c r="AF122" s="15" t="s">
        <v>64</v>
      </c>
      <c r="AG122" s="325" t="s">
        <v>897</v>
      </c>
      <c r="AI122" s="31" t="s">
        <v>515</v>
      </c>
      <c r="AJ122" s="34">
        <v>7</v>
      </c>
      <c r="AK122" s="44" t="s">
        <v>58</v>
      </c>
      <c r="AL122" s="33" t="s">
        <v>58</v>
      </c>
      <c r="AM122" s="32" t="s">
        <v>58</v>
      </c>
      <c r="AN122" s="32" t="s">
        <v>58</v>
      </c>
      <c r="AO122" s="33" t="s">
        <v>58</v>
      </c>
      <c r="AP122" s="32" t="s">
        <v>58</v>
      </c>
      <c r="AQ122" s="34" t="s">
        <v>58</v>
      </c>
      <c r="AR122" s="34" t="s">
        <v>58</v>
      </c>
      <c r="AS122" s="34" t="s">
        <v>58</v>
      </c>
      <c r="AT122" s="281" t="s">
        <v>58</v>
      </c>
      <c r="AU122" s="35" t="s">
        <v>58</v>
      </c>
      <c r="AX122" s="23" t="s">
        <v>120</v>
      </c>
      <c r="AY122" s="23" t="s">
        <v>176</v>
      </c>
      <c r="CP122" s="37" t="s">
        <v>53</v>
      </c>
    </row>
    <row r="123" spans="8:94" x14ac:dyDescent="0.3">
      <c r="H123" s="31" t="s">
        <v>109</v>
      </c>
      <c r="I123" s="32">
        <v>5</v>
      </c>
      <c r="J123" s="32">
        <v>3</v>
      </c>
      <c r="K123" s="32" t="s">
        <v>60</v>
      </c>
      <c r="L123" s="32" t="s">
        <v>61</v>
      </c>
      <c r="M123" s="32" t="s">
        <v>73</v>
      </c>
      <c r="N123" s="288" t="s">
        <v>625</v>
      </c>
      <c r="O123" s="288">
        <v>170000</v>
      </c>
      <c r="P123" s="34" t="s">
        <v>190</v>
      </c>
      <c r="Q123" s="281" t="s">
        <v>567</v>
      </c>
      <c r="R123" s="35" t="s">
        <v>111</v>
      </c>
      <c r="U123" s="31" t="s">
        <v>10</v>
      </c>
      <c r="V123" s="314">
        <v>2</v>
      </c>
      <c r="W123" s="34" t="s">
        <v>889</v>
      </c>
      <c r="X123" s="36">
        <v>70000</v>
      </c>
      <c r="Y123" s="107">
        <v>7</v>
      </c>
      <c r="Z123" s="32">
        <v>2</v>
      </c>
      <c r="AA123" s="108">
        <v>3</v>
      </c>
      <c r="AB123" s="113">
        <v>3</v>
      </c>
      <c r="AC123" s="109">
        <v>8</v>
      </c>
      <c r="AD123" s="34" t="s">
        <v>179</v>
      </c>
      <c r="AE123" s="34" t="s">
        <v>895</v>
      </c>
      <c r="AF123" s="288" t="s">
        <v>76</v>
      </c>
      <c r="AG123" s="289" t="s">
        <v>822</v>
      </c>
      <c r="AI123" s="31" t="s">
        <v>515</v>
      </c>
      <c r="AJ123" s="34">
        <v>8</v>
      </c>
      <c r="AK123" s="34" t="s">
        <v>58</v>
      </c>
      <c r="AL123" s="32" t="s">
        <v>58</v>
      </c>
      <c r="AM123" s="32" t="s">
        <v>58</v>
      </c>
      <c r="AN123" s="32" t="s">
        <v>58</v>
      </c>
      <c r="AO123" s="33" t="s">
        <v>58</v>
      </c>
      <c r="AP123" s="32" t="s">
        <v>58</v>
      </c>
      <c r="AQ123" s="34" t="s">
        <v>58</v>
      </c>
      <c r="AR123" s="34" t="s">
        <v>58</v>
      </c>
      <c r="AS123" s="34" t="s">
        <v>58</v>
      </c>
      <c r="AT123" s="281" t="s">
        <v>58</v>
      </c>
      <c r="AU123" s="35" t="s">
        <v>58</v>
      </c>
      <c r="AX123" s="23" t="s">
        <v>120</v>
      </c>
      <c r="AY123" s="23" t="s">
        <v>313</v>
      </c>
      <c r="CP123" s="37" t="s">
        <v>389</v>
      </c>
    </row>
    <row r="124" spans="8:94" x14ac:dyDescent="0.3">
      <c r="H124" s="31" t="s">
        <v>288</v>
      </c>
      <c r="I124" s="32">
        <v>6</v>
      </c>
      <c r="J124" s="32">
        <v>3</v>
      </c>
      <c r="K124" s="32" t="s">
        <v>61</v>
      </c>
      <c r="L124" s="32" t="s">
        <v>60</v>
      </c>
      <c r="M124" s="32" t="s">
        <v>62</v>
      </c>
      <c r="N124" s="34" t="s">
        <v>667</v>
      </c>
      <c r="O124" s="34">
        <v>170000</v>
      </c>
      <c r="P124" s="34" t="s">
        <v>190</v>
      </c>
      <c r="Q124" s="281" t="s">
        <v>668</v>
      </c>
      <c r="R124" s="35" t="s">
        <v>669</v>
      </c>
      <c r="U124" s="31" t="s">
        <v>10</v>
      </c>
      <c r="V124" s="314">
        <v>6</v>
      </c>
      <c r="W124" s="34" t="s">
        <v>890</v>
      </c>
      <c r="X124" s="327">
        <v>90000</v>
      </c>
      <c r="Y124" s="107">
        <v>6</v>
      </c>
      <c r="Z124" s="32">
        <v>4</v>
      </c>
      <c r="AA124" s="108">
        <v>5</v>
      </c>
      <c r="AB124" s="113">
        <v>6</v>
      </c>
      <c r="AC124" s="109">
        <v>10</v>
      </c>
      <c r="AD124" s="282" t="s">
        <v>892</v>
      </c>
      <c r="AE124" s="34" t="s">
        <v>550</v>
      </c>
      <c r="AF124" s="34" t="s">
        <v>75</v>
      </c>
      <c r="AG124" s="35" t="s">
        <v>64</v>
      </c>
      <c r="AI124" s="31" t="s">
        <v>515</v>
      </c>
      <c r="AJ124" s="34">
        <v>9</v>
      </c>
      <c r="AK124" s="34" t="s">
        <v>58</v>
      </c>
      <c r="AL124" s="32" t="s">
        <v>58</v>
      </c>
      <c r="AM124" s="32" t="s">
        <v>58</v>
      </c>
      <c r="AN124" s="32" t="s">
        <v>58</v>
      </c>
      <c r="AO124" s="33" t="s">
        <v>58</v>
      </c>
      <c r="AP124" s="32" t="s">
        <v>58</v>
      </c>
      <c r="AQ124" s="34" t="s">
        <v>58</v>
      </c>
      <c r="AR124" s="34" t="s">
        <v>58</v>
      </c>
      <c r="AS124" s="34" t="s">
        <v>58</v>
      </c>
      <c r="AT124" s="281" t="s">
        <v>58</v>
      </c>
      <c r="AU124" s="35" t="s">
        <v>58</v>
      </c>
      <c r="AX124" s="23" t="s">
        <v>120</v>
      </c>
      <c r="AY124" s="23" t="s">
        <v>314</v>
      </c>
      <c r="CP124" s="37" t="s">
        <v>391</v>
      </c>
    </row>
    <row r="125" spans="8:94" x14ac:dyDescent="0.3">
      <c r="H125" s="292" t="s">
        <v>565</v>
      </c>
      <c r="I125" s="290">
        <v>5</v>
      </c>
      <c r="J125" s="290">
        <v>3</v>
      </c>
      <c r="K125" s="290" t="s">
        <v>60</v>
      </c>
      <c r="L125" s="291" t="s">
        <v>61</v>
      </c>
      <c r="M125" s="290" t="s">
        <v>69</v>
      </c>
      <c r="N125" s="288" t="s">
        <v>566</v>
      </c>
      <c r="O125" s="288">
        <v>180000</v>
      </c>
      <c r="P125" s="288" t="s">
        <v>190</v>
      </c>
      <c r="Q125" s="293" t="s">
        <v>567</v>
      </c>
      <c r="R125" s="289" t="s">
        <v>568</v>
      </c>
      <c r="U125" s="31" t="s">
        <v>10</v>
      </c>
      <c r="V125" s="314">
        <v>1</v>
      </c>
      <c r="W125" s="34" t="s">
        <v>887</v>
      </c>
      <c r="X125" s="36">
        <v>140000</v>
      </c>
      <c r="Y125" s="107">
        <v>6</v>
      </c>
      <c r="Z125" s="32">
        <v>5</v>
      </c>
      <c r="AA125" s="108">
        <v>5</v>
      </c>
      <c r="AB125" s="337">
        <v>6</v>
      </c>
      <c r="AC125" s="109">
        <v>10</v>
      </c>
      <c r="AD125" s="34" t="s">
        <v>893</v>
      </c>
      <c r="AE125" s="34" t="s">
        <v>896</v>
      </c>
      <c r="AF125" s="34" t="s">
        <v>82</v>
      </c>
      <c r="AG125" s="35" t="s">
        <v>100</v>
      </c>
      <c r="AI125" s="31" t="s">
        <v>515</v>
      </c>
      <c r="AJ125" s="34">
        <v>10</v>
      </c>
      <c r="AK125" s="34" t="s">
        <v>58</v>
      </c>
      <c r="AL125" s="32" t="s">
        <v>58</v>
      </c>
      <c r="AM125" s="32" t="s">
        <v>58</v>
      </c>
      <c r="AN125" s="32" t="s">
        <v>58</v>
      </c>
      <c r="AO125" s="33" t="s">
        <v>58</v>
      </c>
      <c r="AP125" s="32" t="s">
        <v>58</v>
      </c>
      <c r="AQ125" s="34" t="s">
        <v>58</v>
      </c>
      <c r="AR125" s="34" t="s">
        <v>58</v>
      </c>
      <c r="AS125" s="34" t="s">
        <v>58</v>
      </c>
      <c r="AT125" s="281" t="s">
        <v>58</v>
      </c>
      <c r="AU125" s="35" t="s">
        <v>58</v>
      </c>
      <c r="AX125" s="23" t="s">
        <v>120</v>
      </c>
      <c r="AY125" s="23" t="s">
        <v>143</v>
      </c>
      <c r="CP125" s="37" t="s">
        <v>576</v>
      </c>
    </row>
    <row r="126" spans="8:94" ht="15" thickBot="1" x14ac:dyDescent="0.35">
      <c r="H126" s="31" t="s">
        <v>118</v>
      </c>
      <c r="I126" s="290">
        <v>5</v>
      </c>
      <c r="J126" s="32">
        <v>5</v>
      </c>
      <c r="K126" s="32" t="s">
        <v>61</v>
      </c>
      <c r="L126" s="32" t="s">
        <v>56</v>
      </c>
      <c r="M126" s="32" t="s">
        <v>73</v>
      </c>
      <c r="N126" s="34" t="s">
        <v>649</v>
      </c>
      <c r="O126" s="34">
        <v>220000</v>
      </c>
      <c r="P126" s="34" t="s">
        <v>190</v>
      </c>
      <c r="Q126" s="281" t="s">
        <v>571</v>
      </c>
      <c r="R126" s="35" t="s">
        <v>98</v>
      </c>
      <c r="U126" s="50" t="s">
        <v>10</v>
      </c>
      <c r="V126" s="318">
        <v>16</v>
      </c>
      <c r="W126" s="51" t="s">
        <v>891</v>
      </c>
      <c r="X126" s="52">
        <v>60000</v>
      </c>
      <c r="Y126" s="110">
        <v>8</v>
      </c>
      <c r="Z126" s="46">
        <v>2</v>
      </c>
      <c r="AA126" s="111">
        <v>3</v>
      </c>
      <c r="AB126" s="111">
        <v>4</v>
      </c>
      <c r="AC126" s="112">
        <v>8</v>
      </c>
      <c r="AD126" s="51" t="s">
        <v>182</v>
      </c>
      <c r="AE126" s="40" t="s">
        <v>894</v>
      </c>
      <c r="AF126" s="42" t="s">
        <v>55</v>
      </c>
      <c r="AG126" s="43" t="s">
        <v>55</v>
      </c>
      <c r="AI126" s="31" t="s">
        <v>515</v>
      </c>
      <c r="AJ126" s="34">
        <v>11</v>
      </c>
      <c r="AK126" s="34" t="s">
        <v>58</v>
      </c>
      <c r="AL126" s="32" t="s">
        <v>58</v>
      </c>
      <c r="AM126" s="32" t="s">
        <v>58</v>
      </c>
      <c r="AN126" s="32" t="s">
        <v>58</v>
      </c>
      <c r="AO126" s="33" t="s">
        <v>58</v>
      </c>
      <c r="AP126" s="32" t="s">
        <v>58</v>
      </c>
      <c r="AQ126" s="34" t="s">
        <v>58</v>
      </c>
      <c r="AR126" s="34" t="s">
        <v>58</v>
      </c>
      <c r="AS126" s="34" t="s">
        <v>58</v>
      </c>
      <c r="AT126" s="281" t="s">
        <v>58</v>
      </c>
      <c r="AU126" s="35" t="s">
        <v>58</v>
      </c>
      <c r="AX126" s="23" t="s">
        <v>120</v>
      </c>
      <c r="AY126" s="23" t="s">
        <v>315</v>
      </c>
      <c r="CP126" s="37" t="s">
        <v>626</v>
      </c>
    </row>
    <row r="127" spans="8:94" x14ac:dyDescent="0.3">
      <c r="H127" s="31" t="s">
        <v>286</v>
      </c>
      <c r="I127" s="32">
        <v>5</v>
      </c>
      <c r="J127" s="32">
        <v>5</v>
      </c>
      <c r="K127" s="32" t="s">
        <v>61</v>
      </c>
      <c r="L127" s="291" t="s">
        <v>56</v>
      </c>
      <c r="M127" s="32" t="s">
        <v>69</v>
      </c>
      <c r="N127" s="34" t="s">
        <v>658</v>
      </c>
      <c r="O127" s="34">
        <v>240000</v>
      </c>
      <c r="P127" s="34" t="s">
        <v>190</v>
      </c>
      <c r="Q127" s="281" t="s">
        <v>659</v>
      </c>
      <c r="R127" s="35" t="s">
        <v>291</v>
      </c>
      <c r="U127" s="13" t="s">
        <v>11</v>
      </c>
      <c r="V127" s="316">
        <v>16</v>
      </c>
      <c r="W127" s="15" t="s">
        <v>898</v>
      </c>
      <c r="X127" s="17">
        <v>40000</v>
      </c>
      <c r="Y127" s="104">
        <v>4</v>
      </c>
      <c r="Z127" s="14">
        <v>3</v>
      </c>
      <c r="AA127" s="105">
        <v>4</v>
      </c>
      <c r="AB127" s="346">
        <v>6</v>
      </c>
      <c r="AC127" s="106">
        <v>9</v>
      </c>
      <c r="AD127" s="15" t="s">
        <v>904</v>
      </c>
      <c r="AE127" s="15" t="s">
        <v>909</v>
      </c>
      <c r="AF127" s="309" t="s">
        <v>739</v>
      </c>
      <c r="AG127" s="16" t="s">
        <v>113</v>
      </c>
      <c r="AI127" s="31" t="s">
        <v>515</v>
      </c>
      <c r="AJ127" s="34">
        <v>12</v>
      </c>
      <c r="AK127" s="34" t="s">
        <v>58</v>
      </c>
      <c r="AL127" s="32" t="s">
        <v>58</v>
      </c>
      <c r="AM127" s="32" t="s">
        <v>58</v>
      </c>
      <c r="AN127" s="32" t="s">
        <v>58</v>
      </c>
      <c r="AO127" s="33" t="s">
        <v>58</v>
      </c>
      <c r="AP127" s="32" t="s">
        <v>58</v>
      </c>
      <c r="AQ127" s="34" t="s">
        <v>58</v>
      </c>
      <c r="AR127" s="34" t="s">
        <v>58</v>
      </c>
      <c r="AS127" s="34" t="s">
        <v>58</v>
      </c>
      <c r="AT127" s="281" t="s">
        <v>58</v>
      </c>
      <c r="AU127" s="35" t="s">
        <v>58</v>
      </c>
      <c r="AX127" s="23" t="s">
        <v>120</v>
      </c>
      <c r="AY127" s="23" t="s">
        <v>317</v>
      </c>
      <c r="CP127" s="24" t="s">
        <v>512</v>
      </c>
    </row>
    <row r="128" spans="8:94" x14ac:dyDescent="0.3">
      <c r="H128" s="31" t="s">
        <v>79</v>
      </c>
      <c r="I128" s="32">
        <v>5</v>
      </c>
      <c r="J128" s="32">
        <v>5</v>
      </c>
      <c r="K128" s="32" t="s">
        <v>61</v>
      </c>
      <c r="L128" s="32" t="s">
        <v>61</v>
      </c>
      <c r="M128" s="32" t="s">
        <v>73</v>
      </c>
      <c r="N128" s="34" t="s">
        <v>615</v>
      </c>
      <c r="O128" s="34">
        <v>250000</v>
      </c>
      <c r="P128" s="34" t="s">
        <v>190</v>
      </c>
      <c r="Q128" s="281" t="s">
        <v>574</v>
      </c>
      <c r="R128" s="35" t="s">
        <v>618</v>
      </c>
      <c r="U128" s="31" t="s">
        <v>11</v>
      </c>
      <c r="V128" s="314">
        <v>2</v>
      </c>
      <c r="W128" s="34" t="s">
        <v>900</v>
      </c>
      <c r="X128" s="36">
        <v>75000</v>
      </c>
      <c r="Y128" s="107">
        <v>7</v>
      </c>
      <c r="Z128" s="32">
        <v>3</v>
      </c>
      <c r="AA128" s="108">
        <v>3</v>
      </c>
      <c r="AB128" s="308">
        <v>3</v>
      </c>
      <c r="AC128" s="109">
        <v>8</v>
      </c>
      <c r="AD128" s="34" t="s">
        <v>905</v>
      </c>
      <c r="AE128" s="34" t="s">
        <v>910</v>
      </c>
      <c r="AF128" s="34" t="s">
        <v>100</v>
      </c>
      <c r="AG128" s="289" t="s">
        <v>782</v>
      </c>
      <c r="AI128" s="31" t="s">
        <v>515</v>
      </c>
      <c r="AJ128" s="34">
        <v>13</v>
      </c>
      <c r="AK128" s="34" t="s">
        <v>58</v>
      </c>
      <c r="AL128" s="32" t="s">
        <v>58</v>
      </c>
      <c r="AM128" s="32" t="s">
        <v>58</v>
      </c>
      <c r="AN128" s="32" t="s">
        <v>58</v>
      </c>
      <c r="AO128" s="33" t="s">
        <v>58</v>
      </c>
      <c r="AP128" s="32" t="s">
        <v>58</v>
      </c>
      <c r="AQ128" s="34" t="s">
        <v>58</v>
      </c>
      <c r="AR128" s="34" t="s">
        <v>58</v>
      </c>
      <c r="AS128" s="34" t="s">
        <v>58</v>
      </c>
      <c r="AT128" s="281" t="s">
        <v>58</v>
      </c>
      <c r="AU128" s="35" t="s">
        <v>58</v>
      </c>
      <c r="AX128" s="23" t="s">
        <v>120</v>
      </c>
      <c r="AY128" s="23" t="s">
        <v>201</v>
      </c>
      <c r="CP128" s="37" t="s">
        <v>77</v>
      </c>
    </row>
    <row r="129" spans="8:94" x14ac:dyDescent="0.3">
      <c r="H129" s="31" t="s">
        <v>77</v>
      </c>
      <c r="I129" s="32">
        <v>5</v>
      </c>
      <c r="J129" s="32">
        <v>2</v>
      </c>
      <c r="K129" s="32" t="s">
        <v>60</v>
      </c>
      <c r="L129" s="290" t="s">
        <v>72</v>
      </c>
      <c r="M129" s="32" t="s">
        <v>93</v>
      </c>
      <c r="N129" s="34" t="s">
        <v>616</v>
      </c>
      <c r="O129" s="44">
        <v>0</v>
      </c>
      <c r="P129" s="34" t="s">
        <v>190</v>
      </c>
      <c r="Q129" s="281" t="s">
        <v>617</v>
      </c>
      <c r="R129" s="35" t="s">
        <v>619</v>
      </c>
      <c r="U129" s="31" t="s">
        <v>11</v>
      </c>
      <c r="V129" s="314">
        <v>2</v>
      </c>
      <c r="W129" s="34" t="s">
        <v>899</v>
      </c>
      <c r="X129" s="327">
        <v>85000</v>
      </c>
      <c r="Y129" s="107">
        <v>6</v>
      </c>
      <c r="Z129" s="32">
        <v>3</v>
      </c>
      <c r="AA129" s="108">
        <v>3</v>
      </c>
      <c r="AB129" s="113">
        <v>0</v>
      </c>
      <c r="AC129" s="109">
        <v>9</v>
      </c>
      <c r="AD129" s="34" t="s">
        <v>906</v>
      </c>
      <c r="AE129" s="34" t="s">
        <v>911</v>
      </c>
      <c r="AF129" s="34" t="s">
        <v>75</v>
      </c>
      <c r="AG129" s="35" t="s">
        <v>913</v>
      </c>
      <c r="AI129" s="31" t="s">
        <v>515</v>
      </c>
      <c r="AJ129" s="34">
        <v>14</v>
      </c>
      <c r="AK129" s="34" t="s">
        <v>58</v>
      </c>
      <c r="AL129" s="32" t="s">
        <v>58</v>
      </c>
      <c r="AM129" s="32" t="s">
        <v>58</v>
      </c>
      <c r="AN129" s="32" t="s">
        <v>58</v>
      </c>
      <c r="AO129" s="33" t="s">
        <v>58</v>
      </c>
      <c r="AP129" s="32" t="s">
        <v>58</v>
      </c>
      <c r="AQ129" s="34" t="s">
        <v>58</v>
      </c>
      <c r="AR129" s="34" t="s">
        <v>58</v>
      </c>
      <c r="AS129" s="34" t="s">
        <v>58</v>
      </c>
      <c r="AT129" s="281" t="s">
        <v>58</v>
      </c>
      <c r="AU129" s="35" t="s">
        <v>58</v>
      </c>
      <c r="AX129" s="23" t="s">
        <v>120</v>
      </c>
      <c r="AY129" s="23" t="s">
        <v>1087</v>
      </c>
      <c r="CP129" s="37" t="s">
        <v>79</v>
      </c>
    </row>
    <row r="130" spans="8:94" ht="15" thickBot="1" x14ac:dyDescent="0.35">
      <c r="H130" s="50" t="s">
        <v>576</v>
      </c>
      <c r="I130" s="56">
        <v>6</v>
      </c>
      <c r="J130" s="56">
        <v>6</v>
      </c>
      <c r="K130" s="56" t="s">
        <v>60</v>
      </c>
      <c r="L130" s="56" t="s">
        <v>61</v>
      </c>
      <c r="M130" s="56" t="s">
        <v>88</v>
      </c>
      <c r="N130" s="295" t="s">
        <v>573</v>
      </c>
      <c r="O130" s="295">
        <v>340000</v>
      </c>
      <c r="P130" s="51" t="s">
        <v>190</v>
      </c>
      <c r="Q130" s="296" t="s">
        <v>574</v>
      </c>
      <c r="R130" s="58" t="s">
        <v>575</v>
      </c>
      <c r="U130" s="31" t="s">
        <v>11</v>
      </c>
      <c r="V130" s="314">
        <v>2</v>
      </c>
      <c r="W130" s="34" t="s">
        <v>901</v>
      </c>
      <c r="X130" s="327">
        <v>110000</v>
      </c>
      <c r="Y130" s="107">
        <v>4</v>
      </c>
      <c r="Z130" s="32">
        <v>4</v>
      </c>
      <c r="AA130" s="108">
        <v>4</v>
      </c>
      <c r="AB130" s="308">
        <v>6</v>
      </c>
      <c r="AC130" s="109">
        <v>10</v>
      </c>
      <c r="AD130" s="34" t="s">
        <v>907</v>
      </c>
      <c r="AE130" s="34" t="s">
        <v>912</v>
      </c>
      <c r="AF130" s="34" t="s">
        <v>75</v>
      </c>
      <c r="AG130" s="289" t="s">
        <v>686</v>
      </c>
      <c r="AI130" s="31" t="s">
        <v>515</v>
      </c>
      <c r="AJ130" s="34">
        <v>15</v>
      </c>
      <c r="AK130" s="34" t="s">
        <v>58</v>
      </c>
      <c r="AL130" s="32" t="s">
        <v>58</v>
      </c>
      <c r="AM130" s="32" t="s">
        <v>58</v>
      </c>
      <c r="AN130" s="32" t="s">
        <v>58</v>
      </c>
      <c r="AO130" s="33" t="s">
        <v>58</v>
      </c>
      <c r="AP130" s="32" t="s">
        <v>58</v>
      </c>
      <c r="AQ130" s="34" t="s">
        <v>58</v>
      </c>
      <c r="AR130" s="34" t="s">
        <v>58</v>
      </c>
      <c r="AS130" s="34" t="s">
        <v>58</v>
      </c>
      <c r="AT130" s="281" t="s">
        <v>58</v>
      </c>
      <c r="AU130" s="35" t="s">
        <v>58</v>
      </c>
      <c r="AX130" s="23" t="s">
        <v>120</v>
      </c>
      <c r="AY130" s="23" t="s">
        <v>318</v>
      </c>
      <c r="CP130" s="37" t="s">
        <v>53</v>
      </c>
    </row>
    <row r="131" spans="8:94" x14ac:dyDescent="0.3">
      <c r="U131" s="31" t="s">
        <v>11</v>
      </c>
      <c r="V131" s="314">
        <v>2</v>
      </c>
      <c r="W131" s="34" t="s">
        <v>902</v>
      </c>
      <c r="X131" s="327">
        <v>120000</v>
      </c>
      <c r="Y131" s="107">
        <v>8</v>
      </c>
      <c r="Z131" s="32">
        <v>3</v>
      </c>
      <c r="AA131" s="108">
        <v>3</v>
      </c>
      <c r="AB131" s="337">
        <v>3</v>
      </c>
      <c r="AC131" s="109">
        <v>9</v>
      </c>
      <c r="AD131" s="34" t="s">
        <v>188</v>
      </c>
      <c r="AE131" s="34" t="s">
        <v>670</v>
      </c>
      <c r="AF131" s="34" t="s">
        <v>100</v>
      </c>
      <c r="AG131" s="289" t="s">
        <v>782</v>
      </c>
      <c r="AI131" s="31" t="s">
        <v>515</v>
      </c>
      <c r="AJ131" s="34">
        <v>16</v>
      </c>
      <c r="AK131" s="34" t="s">
        <v>58</v>
      </c>
      <c r="AL131" s="32" t="s">
        <v>58</v>
      </c>
      <c r="AM131" s="32" t="s">
        <v>58</v>
      </c>
      <c r="AN131" s="32" t="s">
        <v>58</v>
      </c>
      <c r="AO131" s="33" t="s">
        <v>58</v>
      </c>
      <c r="AP131" s="32" t="s">
        <v>58</v>
      </c>
      <c r="AQ131" s="34" t="s">
        <v>58</v>
      </c>
      <c r="AR131" s="34" t="s">
        <v>58</v>
      </c>
      <c r="AS131" s="34" t="s">
        <v>58</v>
      </c>
      <c r="AT131" s="281" t="s">
        <v>58</v>
      </c>
      <c r="AU131" s="35" t="s">
        <v>58</v>
      </c>
      <c r="AX131" s="23" t="s">
        <v>120</v>
      </c>
      <c r="AY131" s="23" t="s">
        <v>319</v>
      </c>
      <c r="CP131" s="37" t="s">
        <v>279</v>
      </c>
    </row>
    <row r="132" spans="8:94" ht="15" thickBot="1" x14ac:dyDescent="0.35">
      <c r="U132" s="50" t="s">
        <v>11</v>
      </c>
      <c r="V132" s="318">
        <v>16</v>
      </c>
      <c r="W132" s="51" t="s">
        <v>903</v>
      </c>
      <c r="X132" s="52">
        <v>40000</v>
      </c>
      <c r="Y132" s="110">
        <v>4</v>
      </c>
      <c r="Z132" s="46">
        <v>3</v>
      </c>
      <c r="AA132" s="111">
        <v>4</v>
      </c>
      <c r="AB132" s="347">
        <v>6</v>
      </c>
      <c r="AC132" s="112">
        <v>9</v>
      </c>
      <c r="AD132" s="51" t="s">
        <v>908</v>
      </c>
      <c r="AE132" s="40" t="s">
        <v>909</v>
      </c>
      <c r="AF132" s="42" t="s">
        <v>55</v>
      </c>
      <c r="AG132" s="43" t="s">
        <v>55</v>
      </c>
      <c r="AI132" s="31" t="s">
        <v>515</v>
      </c>
      <c r="AJ132" s="34">
        <v>17</v>
      </c>
      <c r="AK132" s="34" t="s">
        <v>58</v>
      </c>
      <c r="AL132" s="32" t="s">
        <v>58</v>
      </c>
      <c r="AM132" s="32" t="s">
        <v>58</v>
      </c>
      <c r="AN132" s="32" t="s">
        <v>58</v>
      </c>
      <c r="AO132" s="33" t="s">
        <v>58</v>
      </c>
      <c r="AP132" s="32" t="s">
        <v>58</v>
      </c>
      <c r="AQ132" s="34" t="s">
        <v>58</v>
      </c>
      <c r="AR132" s="34" t="s">
        <v>58</v>
      </c>
      <c r="AS132" s="34" t="s">
        <v>58</v>
      </c>
      <c r="AT132" s="281" t="s">
        <v>58</v>
      </c>
      <c r="AU132" s="35" t="s">
        <v>58</v>
      </c>
      <c r="AX132" s="23" t="s">
        <v>120</v>
      </c>
      <c r="AY132" s="23" t="s">
        <v>1088</v>
      </c>
      <c r="CP132" s="37" t="s">
        <v>576</v>
      </c>
    </row>
    <row r="133" spans="8:94" x14ac:dyDescent="0.3">
      <c r="U133" s="13" t="s">
        <v>532</v>
      </c>
      <c r="V133" s="316">
        <v>16</v>
      </c>
      <c r="W133" s="15" t="s">
        <v>915</v>
      </c>
      <c r="X133" s="17">
        <v>50000</v>
      </c>
      <c r="Y133" s="104">
        <v>6</v>
      </c>
      <c r="Z133" s="14">
        <v>3</v>
      </c>
      <c r="AA133" s="105">
        <v>3</v>
      </c>
      <c r="AB133" s="105">
        <v>4</v>
      </c>
      <c r="AC133" s="106">
        <v>8</v>
      </c>
      <c r="AD133" s="309" t="s">
        <v>921</v>
      </c>
      <c r="AE133" s="15" t="s">
        <v>693</v>
      </c>
      <c r="AF133" s="15" t="s">
        <v>169</v>
      </c>
      <c r="AG133" s="16" t="s">
        <v>929</v>
      </c>
      <c r="AI133" s="31" t="s">
        <v>515</v>
      </c>
      <c r="AJ133" s="34">
        <v>18</v>
      </c>
      <c r="AK133" s="34" t="s">
        <v>58</v>
      </c>
      <c r="AL133" s="32" t="s">
        <v>58</v>
      </c>
      <c r="AM133" s="32" t="s">
        <v>58</v>
      </c>
      <c r="AN133" s="32" t="s">
        <v>58</v>
      </c>
      <c r="AO133" s="33" t="s">
        <v>58</v>
      </c>
      <c r="AP133" s="32" t="s">
        <v>58</v>
      </c>
      <c r="AQ133" s="34" t="s">
        <v>58</v>
      </c>
      <c r="AR133" s="34" t="s">
        <v>58</v>
      </c>
      <c r="AS133" s="34" t="s">
        <v>58</v>
      </c>
      <c r="AT133" s="281" t="s">
        <v>58</v>
      </c>
      <c r="AU133" s="35" t="s">
        <v>58</v>
      </c>
      <c r="AX133" s="23" t="s">
        <v>120</v>
      </c>
      <c r="AY133" s="23" t="s">
        <v>320</v>
      </c>
      <c r="CP133" s="37" t="s">
        <v>569</v>
      </c>
    </row>
    <row r="134" spans="8:94" ht="15" thickBot="1" x14ac:dyDescent="0.35">
      <c r="U134" s="31" t="s">
        <v>532</v>
      </c>
      <c r="V134" s="314">
        <v>2</v>
      </c>
      <c r="W134" s="34" t="s">
        <v>916</v>
      </c>
      <c r="X134" s="36">
        <v>20000</v>
      </c>
      <c r="Y134" s="107">
        <v>5</v>
      </c>
      <c r="Z134" s="32">
        <v>1</v>
      </c>
      <c r="AA134" s="108">
        <v>3</v>
      </c>
      <c r="AB134" s="113">
        <v>0</v>
      </c>
      <c r="AC134" s="109">
        <v>6</v>
      </c>
      <c r="AD134" s="288" t="s">
        <v>922</v>
      </c>
      <c r="AE134" s="34" t="s">
        <v>927</v>
      </c>
      <c r="AF134" s="44" t="s">
        <v>55</v>
      </c>
      <c r="AG134" s="35" t="s">
        <v>64</v>
      </c>
      <c r="AI134" s="50" t="s">
        <v>515</v>
      </c>
      <c r="AJ134" s="51">
        <v>19</v>
      </c>
      <c r="AK134" s="51" t="s">
        <v>58</v>
      </c>
      <c r="AL134" s="56" t="s">
        <v>58</v>
      </c>
      <c r="AM134" s="56" t="s">
        <v>58</v>
      </c>
      <c r="AN134" s="56" t="s">
        <v>58</v>
      </c>
      <c r="AO134" s="57" t="s">
        <v>58</v>
      </c>
      <c r="AP134" s="56" t="s">
        <v>58</v>
      </c>
      <c r="AQ134" s="51" t="s">
        <v>58</v>
      </c>
      <c r="AR134" s="51" t="s">
        <v>58</v>
      </c>
      <c r="AS134" s="51" t="s">
        <v>58</v>
      </c>
      <c r="AT134" s="296" t="s">
        <v>58</v>
      </c>
      <c r="AU134" s="58" t="s">
        <v>58</v>
      </c>
      <c r="AX134" s="23" t="s">
        <v>120</v>
      </c>
      <c r="AY134" s="23" t="s">
        <v>331</v>
      </c>
      <c r="CP134" s="24" t="s">
        <v>525</v>
      </c>
    </row>
    <row r="135" spans="8:94" x14ac:dyDescent="0.3">
      <c r="U135" s="31" t="s">
        <v>532</v>
      </c>
      <c r="V135" s="314">
        <v>2</v>
      </c>
      <c r="W135" s="34" t="s">
        <v>917</v>
      </c>
      <c r="X135" s="36">
        <v>90000</v>
      </c>
      <c r="Y135" s="107">
        <v>6</v>
      </c>
      <c r="Z135" s="32">
        <v>3</v>
      </c>
      <c r="AA135" s="108">
        <v>3</v>
      </c>
      <c r="AB135" s="108">
        <v>5</v>
      </c>
      <c r="AC135" s="109">
        <v>8</v>
      </c>
      <c r="AD135" s="34" t="s">
        <v>923</v>
      </c>
      <c r="AE135" s="34" t="s">
        <v>555</v>
      </c>
      <c r="AF135" s="34" t="s">
        <v>75</v>
      </c>
      <c r="AG135" s="35" t="s">
        <v>76</v>
      </c>
      <c r="AI135" s="13" t="s">
        <v>3</v>
      </c>
      <c r="AJ135" s="15">
        <v>1</v>
      </c>
      <c r="AK135" s="45" t="s">
        <v>53</v>
      </c>
      <c r="AL135" s="49">
        <v>7</v>
      </c>
      <c r="AM135" s="14">
        <v>1</v>
      </c>
      <c r="AN135" s="14" t="s">
        <v>54</v>
      </c>
      <c r="AO135" s="49" t="s">
        <v>55</v>
      </c>
      <c r="AP135" s="14" t="s">
        <v>56</v>
      </c>
      <c r="AQ135" s="15" t="s">
        <v>543</v>
      </c>
      <c r="AR135" s="15">
        <v>80000</v>
      </c>
      <c r="AS135" s="15" t="s">
        <v>86</v>
      </c>
      <c r="AT135" s="279" t="s">
        <v>549</v>
      </c>
      <c r="AU135" s="16" t="s">
        <v>544</v>
      </c>
      <c r="AX135" s="23" t="s">
        <v>120</v>
      </c>
      <c r="AY135" s="23" t="s">
        <v>332</v>
      </c>
      <c r="CP135" s="37" t="s">
        <v>77</v>
      </c>
    </row>
    <row r="136" spans="8:94" x14ac:dyDescent="0.3">
      <c r="U136" s="31" t="s">
        <v>532</v>
      </c>
      <c r="V136" s="314">
        <v>2</v>
      </c>
      <c r="W136" s="34" t="s">
        <v>918</v>
      </c>
      <c r="X136" s="36">
        <v>95000</v>
      </c>
      <c r="Y136" s="107">
        <v>7</v>
      </c>
      <c r="Z136" s="32">
        <v>3</v>
      </c>
      <c r="AA136" s="108">
        <v>3</v>
      </c>
      <c r="AB136" s="108">
        <v>3</v>
      </c>
      <c r="AC136" s="109">
        <v>8</v>
      </c>
      <c r="AD136" s="288" t="s">
        <v>924</v>
      </c>
      <c r="AE136" s="34" t="s">
        <v>928</v>
      </c>
      <c r="AF136" s="34" t="s">
        <v>83</v>
      </c>
      <c r="AG136" s="35" t="s">
        <v>82</v>
      </c>
      <c r="AI136" s="31" t="s">
        <v>3</v>
      </c>
      <c r="AJ136" s="34">
        <v>2</v>
      </c>
      <c r="AK136" s="34" t="s">
        <v>155</v>
      </c>
      <c r="AL136" s="32">
        <v>7</v>
      </c>
      <c r="AM136" s="32">
        <v>2</v>
      </c>
      <c r="AN136" s="32" t="s">
        <v>54</v>
      </c>
      <c r="AO136" s="33" t="s">
        <v>54</v>
      </c>
      <c r="AP136" s="32" t="s">
        <v>62</v>
      </c>
      <c r="AQ136" s="34" t="s">
        <v>156</v>
      </c>
      <c r="AR136" s="34">
        <v>150000</v>
      </c>
      <c r="AS136" s="34" t="s">
        <v>86</v>
      </c>
      <c r="AT136" s="281" t="s">
        <v>612</v>
      </c>
      <c r="AU136" s="35" t="s">
        <v>157</v>
      </c>
      <c r="AX136" s="23" t="s">
        <v>120</v>
      </c>
      <c r="AY136" s="23" t="s">
        <v>333</v>
      </c>
      <c r="CP136" s="37" t="s">
        <v>103</v>
      </c>
    </row>
    <row r="137" spans="8:94" x14ac:dyDescent="0.3">
      <c r="U137" s="31" t="s">
        <v>532</v>
      </c>
      <c r="V137" s="314">
        <v>2</v>
      </c>
      <c r="W137" s="34" t="s">
        <v>919</v>
      </c>
      <c r="X137" s="36">
        <v>105000</v>
      </c>
      <c r="Y137" s="107">
        <v>6</v>
      </c>
      <c r="Z137" s="32">
        <v>4</v>
      </c>
      <c r="AA137" s="108">
        <v>4</v>
      </c>
      <c r="AB137" s="337">
        <v>6</v>
      </c>
      <c r="AC137" s="109">
        <v>9</v>
      </c>
      <c r="AD137" s="288" t="s">
        <v>925</v>
      </c>
      <c r="AE137" s="34" t="s">
        <v>571</v>
      </c>
      <c r="AF137" s="34" t="s">
        <v>75</v>
      </c>
      <c r="AG137" s="35" t="s">
        <v>64</v>
      </c>
      <c r="AI137" s="31" t="s">
        <v>3</v>
      </c>
      <c r="AJ137" s="34">
        <v>3</v>
      </c>
      <c r="AK137" s="34" t="s">
        <v>640</v>
      </c>
      <c r="AL137" s="32">
        <v>7</v>
      </c>
      <c r="AM137" s="32">
        <v>3</v>
      </c>
      <c r="AN137" s="32" t="s">
        <v>54</v>
      </c>
      <c r="AO137" s="33" t="s">
        <v>60</v>
      </c>
      <c r="AP137" s="32" t="s">
        <v>62</v>
      </c>
      <c r="AQ137" s="34" t="s">
        <v>641</v>
      </c>
      <c r="AR137" s="34">
        <v>160000</v>
      </c>
      <c r="AS137" s="34" t="s">
        <v>86</v>
      </c>
      <c r="AT137" s="281" t="s">
        <v>563</v>
      </c>
      <c r="AU137" s="35" t="s">
        <v>642</v>
      </c>
      <c r="AX137" s="23" t="s">
        <v>120</v>
      </c>
      <c r="AY137" s="23" t="s">
        <v>95</v>
      </c>
      <c r="CP137" s="37" t="s">
        <v>79</v>
      </c>
    </row>
    <row r="138" spans="8:94" x14ac:dyDescent="0.3">
      <c r="U138" s="31" t="s">
        <v>532</v>
      </c>
      <c r="V138" s="314">
        <v>1</v>
      </c>
      <c r="W138" s="34" t="s">
        <v>914</v>
      </c>
      <c r="X138" s="36">
        <v>140000</v>
      </c>
      <c r="Y138" s="107">
        <v>5</v>
      </c>
      <c r="Z138" s="32">
        <v>5</v>
      </c>
      <c r="AA138" s="108">
        <v>4</v>
      </c>
      <c r="AB138" s="337">
        <v>6</v>
      </c>
      <c r="AC138" s="109">
        <v>9</v>
      </c>
      <c r="AD138" s="34" t="s">
        <v>926</v>
      </c>
      <c r="AE138" s="34" t="s">
        <v>659</v>
      </c>
      <c r="AF138" s="34" t="s">
        <v>82</v>
      </c>
      <c r="AG138" s="35" t="s">
        <v>100</v>
      </c>
      <c r="AI138" s="31" t="s">
        <v>3</v>
      </c>
      <c r="AJ138" s="34">
        <v>4</v>
      </c>
      <c r="AK138" s="34" t="s">
        <v>162</v>
      </c>
      <c r="AL138" s="32">
        <v>5</v>
      </c>
      <c r="AM138" s="32">
        <v>5</v>
      </c>
      <c r="AN138" s="32" t="s">
        <v>61</v>
      </c>
      <c r="AO138" s="33" t="s">
        <v>72</v>
      </c>
      <c r="AP138" s="32" t="s">
        <v>73</v>
      </c>
      <c r="AQ138" s="34" t="s">
        <v>676</v>
      </c>
      <c r="AR138" s="34">
        <v>220000</v>
      </c>
      <c r="AS138" s="34" t="s">
        <v>86</v>
      </c>
      <c r="AT138" s="281" t="s">
        <v>677</v>
      </c>
      <c r="AU138" s="35" t="s">
        <v>678</v>
      </c>
      <c r="AX138" s="23" t="s">
        <v>120</v>
      </c>
      <c r="AY138" s="23" t="s">
        <v>334</v>
      </c>
      <c r="CP138" s="37" t="s">
        <v>158</v>
      </c>
    </row>
    <row r="139" spans="8:94" ht="15" thickBot="1" x14ac:dyDescent="0.35">
      <c r="U139" s="50" t="s">
        <v>532</v>
      </c>
      <c r="V139" s="318">
        <v>16</v>
      </c>
      <c r="W139" s="51" t="s">
        <v>920</v>
      </c>
      <c r="X139" s="52">
        <v>50000</v>
      </c>
      <c r="Y139" s="110">
        <v>6</v>
      </c>
      <c r="Z139" s="46">
        <v>3</v>
      </c>
      <c r="AA139" s="111">
        <v>3</v>
      </c>
      <c r="AB139" s="111">
        <v>4</v>
      </c>
      <c r="AC139" s="112">
        <v>8</v>
      </c>
      <c r="AD139" s="295" t="s">
        <v>921</v>
      </c>
      <c r="AE139" s="40" t="s">
        <v>693</v>
      </c>
      <c r="AF139" s="42" t="s">
        <v>55</v>
      </c>
      <c r="AG139" s="43" t="s">
        <v>55</v>
      </c>
      <c r="AI139" s="31" t="s">
        <v>3</v>
      </c>
      <c r="AJ139" s="34">
        <v>5</v>
      </c>
      <c r="AK139" s="34" t="s">
        <v>79</v>
      </c>
      <c r="AL139" s="32">
        <v>5</v>
      </c>
      <c r="AM139" s="32">
        <v>5</v>
      </c>
      <c r="AN139" s="32" t="s">
        <v>61</v>
      </c>
      <c r="AO139" s="33" t="s">
        <v>61</v>
      </c>
      <c r="AP139" s="32" t="s">
        <v>73</v>
      </c>
      <c r="AQ139" s="34" t="s">
        <v>615</v>
      </c>
      <c r="AR139" s="34">
        <v>250000</v>
      </c>
      <c r="AS139" s="34" t="s">
        <v>86</v>
      </c>
      <c r="AT139" s="281" t="s">
        <v>574</v>
      </c>
      <c r="AU139" s="35" t="s">
        <v>618</v>
      </c>
      <c r="AX139" s="23" t="s">
        <v>120</v>
      </c>
      <c r="AY139" s="23" t="s">
        <v>335</v>
      </c>
      <c r="CP139" s="37" t="s">
        <v>53</v>
      </c>
    </row>
    <row r="140" spans="8:94" x14ac:dyDescent="0.3">
      <c r="U140" s="13" t="s">
        <v>533</v>
      </c>
      <c r="V140" s="316">
        <v>16</v>
      </c>
      <c r="W140" s="15" t="s">
        <v>930</v>
      </c>
      <c r="X140" s="17">
        <v>50000</v>
      </c>
      <c r="Y140" s="104">
        <v>6</v>
      </c>
      <c r="Z140" s="14">
        <v>3</v>
      </c>
      <c r="AA140" s="105">
        <v>3</v>
      </c>
      <c r="AB140" s="105">
        <v>4</v>
      </c>
      <c r="AC140" s="106">
        <v>8</v>
      </c>
      <c r="AD140" s="309" t="s">
        <v>921</v>
      </c>
      <c r="AE140" s="15" t="s">
        <v>693</v>
      </c>
      <c r="AF140" s="15" t="s">
        <v>169</v>
      </c>
      <c r="AG140" s="16" t="s">
        <v>929</v>
      </c>
      <c r="AI140" s="31" t="s">
        <v>3</v>
      </c>
      <c r="AJ140" s="34">
        <v>6</v>
      </c>
      <c r="AK140" s="34" t="s">
        <v>77</v>
      </c>
      <c r="AL140" s="32">
        <v>5</v>
      </c>
      <c r="AM140" s="32">
        <v>2</v>
      </c>
      <c r="AN140" s="32" t="s">
        <v>60</v>
      </c>
      <c r="AO140" s="33" t="s">
        <v>72</v>
      </c>
      <c r="AP140" s="32" t="s">
        <v>93</v>
      </c>
      <c r="AQ140" s="34" t="s">
        <v>616</v>
      </c>
      <c r="AR140" s="34">
        <v>0</v>
      </c>
      <c r="AS140" s="34" t="s">
        <v>86</v>
      </c>
      <c r="AT140" s="281" t="s">
        <v>617</v>
      </c>
      <c r="AU140" s="35" t="s">
        <v>619</v>
      </c>
      <c r="AX140" s="23" t="s">
        <v>120</v>
      </c>
      <c r="AY140" s="23" t="s">
        <v>336</v>
      </c>
      <c r="CP140" s="37" t="s">
        <v>416</v>
      </c>
    </row>
    <row r="141" spans="8:94" x14ac:dyDescent="0.3">
      <c r="U141" s="31" t="s">
        <v>533</v>
      </c>
      <c r="V141" s="314">
        <v>2</v>
      </c>
      <c r="W141" s="34" t="s">
        <v>931</v>
      </c>
      <c r="X141" s="36">
        <v>20000</v>
      </c>
      <c r="Y141" s="107">
        <v>5</v>
      </c>
      <c r="Z141" s="32">
        <v>1</v>
      </c>
      <c r="AA141" s="108">
        <v>3</v>
      </c>
      <c r="AB141" s="113">
        <v>0</v>
      </c>
      <c r="AC141" s="109">
        <v>6</v>
      </c>
      <c r="AD141" s="288" t="s">
        <v>922</v>
      </c>
      <c r="AE141" s="34" t="s">
        <v>927</v>
      </c>
      <c r="AF141" s="44" t="s">
        <v>55</v>
      </c>
      <c r="AG141" s="35" t="s">
        <v>64</v>
      </c>
      <c r="AI141" s="31" t="s">
        <v>3</v>
      </c>
      <c r="AJ141" s="34">
        <v>7</v>
      </c>
      <c r="AK141" s="44" t="s">
        <v>166</v>
      </c>
      <c r="AL141" s="33">
        <v>8</v>
      </c>
      <c r="AM141" s="32">
        <v>3</v>
      </c>
      <c r="AN141" s="32" t="s">
        <v>167</v>
      </c>
      <c r="AO141" s="33" t="s">
        <v>60</v>
      </c>
      <c r="AP141" s="32" t="s">
        <v>62</v>
      </c>
      <c r="AQ141" s="34" t="s">
        <v>168</v>
      </c>
      <c r="AR141" s="34">
        <v>270000</v>
      </c>
      <c r="AS141" s="34" t="s">
        <v>86</v>
      </c>
      <c r="AT141" s="281" t="s">
        <v>654</v>
      </c>
      <c r="AU141" s="35" t="s">
        <v>655</v>
      </c>
      <c r="AX141" s="23" t="s">
        <v>120</v>
      </c>
      <c r="AY141" s="23" t="s">
        <v>337</v>
      </c>
      <c r="CP141" s="37" t="s">
        <v>576</v>
      </c>
    </row>
    <row r="142" spans="8:94" x14ac:dyDescent="0.3">
      <c r="U142" s="31" t="s">
        <v>533</v>
      </c>
      <c r="V142" s="314">
        <v>2</v>
      </c>
      <c r="W142" s="34" t="s">
        <v>932</v>
      </c>
      <c r="X142" s="36">
        <v>90000</v>
      </c>
      <c r="Y142" s="107">
        <v>6</v>
      </c>
      <c r="Z142" s="32">
        <v>3</v>
      </c>
      <c r="AA142" s="108">
        <v>3</v>
      </c>
      <c r="AB142" s="108">
        <v>5</v>
      </c>
      <c r="AC142" s="109">
        <v>8</v>
      </c>
      <c r="AD142" s="34" t="s">
        <v>923</v>
      </c>
      <c r="AE142" s="34" t="s">
        <v>555</v>
      </c>
      <c r="AF142" s="34" t="s">
        <v>75</v>
      </c>
      <c r="AG142" s="35" t="s">
        <v>76</v>
      </c>
      <c r="AI142" s="31" t="s">
        <v>3</v>
      </c>
      <c r="AJ142" s="34">
        <v>8</v>
      </c>
      <c r="AK142" s="34" t="s">
        <v>636</v>
      </c>
      <c r="AL142" s="32">
        <v>8</v>
      </c>
      <c r="AM142" s="32">
        <v>3</v>
      </c>
      <c r="AN142" s="32" t="s">
        <v>167</v>
      </c>
      <c r="AO142" s="33" t="s">
        <v>60</v>
      </c>
      <c r="AP142" s="32" t="s">
        <v>62</v>
      </c>
      <c r="AQ142" s="34" t="s">
        <v>637</v>
      </c>
      <c r="AR142" s="34">
        <v>280000</v>
      </c>
      <c r="AS142" s="34" t="s">
        <v>86</v>
      </c>
      <c r="AT142" s="281" t="s">
        <v>638</v>
      </c>
      <c r="AU142" s="35" t="s">
        <v>639</v>
      </c>
      <c r="AX142" s="23" t="s">
        <v>120</v>
      </c>
      <c r="AY142" s="23" t="s">
        <v>338</v>
      </c>
      <c r="CP142" s="37" t="s">
        <v>636</v>
      </c>
    </row>
    <row r="143" spans="8:94" x14ac:dyDescent="0.3">
      <c r="U143" s="31" t="s">
        <v>533</v>
      </c>
      <c r="V143" s="314">
        <v>2</v>
      </c>
      <c r="W143" s="34" t="s">
        <v>933</v>
      </c>
      <c r="X143" s="36">
        <v>95000</v>
      </c>
      <c r="Y143" s="107">
        <v>7</v>
      </c>
      <c r="Z143" s="32">
        <v>3</v>
      </c>
      <c r="AA143" s="108">
        <v>3</v>
      </c>
      <c r="AB143" s="108">
        <v>3</v>
      </c>
      <c r="AC143" s="109">
        <v>8</v>
      </c>
      <c r="AD143" s="288" t="s">
        <v>924</v>
      </c>
      <c r="AE143" s="34" t="s">
        <v>928</v>
      </c>
      <c r="AF143" s="34" t="s">
        <v>83</v>
      </c>
      <c r="AG143" s="35" t="s">
        <v>82</v>
      </c>
      <c r="AI143" s="31" t="s">
        <v>3</v>
      </c>
      <c r="AJ143" s="34">
        <v>9</v>
      </c>
      <c r="AK143" s="34" t="s">
        <v>561</v>
      </c>
      <c r="AL143" s="32">
        <v>8</v>
      </c>
      <c r="AM143" s="32">
        <v>3</v>
      </c>
      <c r="AN143" s="32" t="s">
        <v>167</v>
      </c>
      <c r="AO143" s="33" t="s">
        <v>54</v>
      </c>
      <c r="AP143" s="32" t="s">
        <v>69</v>
      </c>
      <c r="AQ143" s="34" t="s">
        <v>562</v>
      </c>
      <c r="AR143" s="34">
        <v>300000</v>
      </c>
      <c r="AS143" s="34" t="s">
        <v>86</v>
      </c>
      <c r="AT143" s="281" t="s">
        <v>563</v>
      </c>
      <c r="AU143" s="35" t="s">
        <v>564</v>
      </c>
      <c r="AX143" s="23" t="s">
        <v>120</v>
      </c>
      <c r="AY143" s="23" t="s">
        <v>339</v>
      </c>
      <c r="CP143" s="37" t="s">
        <v>582</v>
      </c>
    </row>
    <row r="144" spans="8:94" x14ac:dyDescent="0.3">
      <c r="U144" s="31" t="s">
        <v>533</v>
      </c>
      <c r="V144" s="314">
        <v>2</v>
      </c>
      <c r="W144" s="34" t="s">
        <v>934</v>
      </c>
      <c r="X144" s="36">
        <v>105000</v>
      </c>
      <c r="Y144" s="107">
        <v>6</v>
      </c>
      <c r="Z144" s="32">
        <v>4</v>
      </c>
      <c r="AA144" s="108">
        <v>4</v>
      </c>
      <c r="AB144" s="337">
        <v>6</v>
      </c>
      <c r="AC144" s="109">
        <v>9</v>
      </c>
      <c r="AD144" s="288" t="s">
        <v>925</v>
      </c>
      <c r="AE144" s="34" t="s">
        <v>571</v>
      </c>
      <c r="AF144" s="34" t="s">
        <v>75</v>
      </c>
      <c r="AG144" s="35" t="s">
        <v>64</v>
      </c>
      <c r="AI144" s="31" t="s">
        <v>3</v>
      </c>
      <c r="AJ144" s="34">
        <v>10</v>
      </c>
      <c r="AK144" s="34" t="s">
        <v>165</v>
      </c>
      <c r="AL144" s="32">
        <v>7</v>
      </c>
      <c r="AM144" s="32">
        <v>3</v>
      </c>
      <c r="AN144" s="32" t="s">
        <v>54</v>
      </c>
      <c r="AO144" s="33" t="s">
        <v>60</v>
      </c>
      <c r="AP144" s="32" t="s">
        <v>69</v>
      </c>
      <c r="AQ144" s="34" t="s">
        <v>171</v>
      </c>
      <c r="AR144" s="34">
        <v>300000</v>
      </c>
      <c r="AS144" s="34" t="s">
        <v>86</v>
      </c>
      <c r="AT144" s="281" t="s">
        <v>638</v>
      </c>
      <c r="AU144" s="35" t="s">
        <v>662</v>
      </c>
      <c r="AX144" s="23" t="s">
        <v>120</v>
      </c>
      <c r="AY144" s="23" t="s">
        <v>340</v>
      </c>
      <c r="CP144" s="37" t="s">
        <v>664</v>
      </c>
    </row>
    <row r="145" spans="21:94" x14ac:dyDescent="0.3">
      <c r="U145" s="31" t="s">
        <v>533</v>
      </c>
      <c r="V145" s="314">
        <v>1</v>
      </c>
      <c r="W145" s="34" t="s">
        <v>935</v>
      </c>
      <c r="X145" s="36">
        <v>140000</v>
      </c>
      <c r="Y145" s="107">
        <v>5</v>
      </c>
      <c r="Z145" s="32">
        <v>5</v>
      </c>
      <c r="AA145" s="108">
        <v>4</v>
      </c>
      <c r="AB145" s="337">
        <v>6</v>
      </c>
      <c r="AC145" s="109">
        <v>9</v>
      </c>
      <c r="AD145" s="34" t="s">
        <v>926</v>
      </c>
      <c r="AE145" s="34" t="s">
        <v>659</v>
      </c>
      <c r="AF145" s="34" t="s">
        <v>82</v>
      </c>
      <c r="AG145" s="35" t="s">
        <v>100</v>
      </c>
      <c r="AI145" s="31" t="s">
        <v>3</v>
      </c>
      <c r="AJ145" s="34">
        <v>11</v>
      </c>
      <c r="AK145" s="34" t="s">
        <v>175</v>
      </c>
      <c r="AL145" s="32">
        <v>7</v>
      </c>
      <c r="AM145" s="32">
        <v>3</v>
      </c>
      <c r="AN145" s="32" t="s">
        <v>54</v>
      </c>
      <c r="AO145" s="33" t="s">
        <v>54</v>
      </c>
      <c r="AP145" s="32" t="s">
        <v>69</v>
      </c>
      <c r="AQ145" s="34" t="s">
        <v>663</v>
      </c>
      <c r="AR145" s="34">
        <v>0</v>
      </c>
      <c r="AS145" s="34" t="s">
        <v>86</v>
      </c>
      <c r="AT145" s="281" t="s">
        <v>612</v>
      </c>
      <c r="AU145" s="35" t="s">
        <v>172</v>
      </c>
      <c r="AX145" s="23" t="s">
        <v>120</v>
      </c>
      <c r="AY145" s="23" t="s">
        <v>341</v>
      </c>
      <c r="CP145" s="37" t="s">
        <v>645</v>
      </c>
    </row>
    <row r="146" spans="21:94" ht="15" thickBot="1" x14ac:dyDescent="0.35">
      <c r="U146" s="50" t="s">
        <v>533</v>
      </c>
      <c r="V146" s="318">
        <v>16</v>
      </c>
      <c r="W146" s="51" t="s">
        <v>936</v>
      </c>
      <c r="X146" s="52">
        <v>50000</v>
      </c>
      <c r="Y146" s="110">
        <v>6</v>
      </c>
      <c r="Z146" s="46">
        <v>3</v>
      </c>
      <c r="AA146" s="111">
        <v>3</v>
      </c>
      <c r="AB146" s="111">
        <v>4</v>
      </c>
      <c r="AC146" s="112">
        <v>8</v>
      </c>
      <c r="AD146" s="295" t="s">
        <v>921</v>
      </c>
      <c r="AE146" s="40" t="s">
        <v>693</v>
      </c>
      <c r="AF146" s="42" t="s">
        <v>55</v>
      </c>
      <c r="AG146" s="43" t="s">
        <v>55</v>
      </c>
      <c r="AI146" s="31" t="s">
        <v>3</v>
      </c>
      <c r="AJ146" s="34">
        <v>12</v>
      </c>
      <c r="AK146" s="34" t="s">
        <v>576</v>
      </c>
      <c r="AL146" s="32">
        <v>6</v>
      </c>
      <c r="AM146" s="32">
        <v>6</v>
      </c>
      <c r="AN146" s="32" t="s">
        <v>60</v>
      </c>
      <c r="AO146" s="33" t="s">
        <v>61</v>
      </c>
      <c r="AP146" s="32" t="s">
        <v>88</v>
      </c>
      <c r="AQ146" s="34" t="s">
        <v>573</v>
      </c>
      <c r="AR146" s="34">
        <v>340000</v>
      </c>
      <c r="AS146" s="34" t="s">
        <v>86</v>
      </c>
      <c r="AT146" s="281" t="s">
        <v>574</v>
      </c>
      <c r="AU146" s="35" t="s">
        <v>575</v>
      </c>
      <c r="AX146" s="23" t="s">
        <v>120</v>
      </c>
      <c r="AY146" s="23" t="s">
        <v>1099</v>
      </c>
      <c r="CP146" s="24" t="s">
        <v>194</v>
      </c>
    </row>
    <row r="147" spans="21:94" x14ac:dyDescent="0.3">
      <c r="U147" s="13" t="s">
        <v>12</v>
      </c>
      <c r="V147" s="316">
        <v>16</v>
      </c>
      <c r="W147" s="15" t="s">
        <v>937</v>
      </c>
      <c r="X147" s="319">
        <v>40000</v>
      </c>
      <c r="Y147" s="104">
        <v>5</v>
      </c>
      <c r="Z147" s="14">
        <v>3</v>
      </c>
      <c r="AA147" s="105">
        <v>4</v>
      </c>
      <c r="AB147" s="114">
        <v>6</v>
      </c>
      <c r="AC147" s="106">
        <v>9</v>
      </c>
      <c r="AD147" s="15" t="s">
        <v>189</v>
      </c>
      <c r="AE147" s="15" t="s">
        <v>668</v>
      </c>
      <c r="AF147" s="309" t="s">
        <v>768</v>
      </c>
      <c r="AG147" s="16" t="s">
        <v>113</v>
      </c>
      <c r="AI147" s="31" t="s">
        <v>3</v>
      </c>
      <c r="AJ147" s="34">
        <v>13</v>
      </c>
      <c r="AK147" s="34" t="s">
        <v>53</v>
      </c>
      <c r="AL147" s="32">
        <v>7</v>
      </c>
      <c r="AM147" s="32">
        <v>1</v>
      </c>
      <c r="AN147" s="32" t="s">
        <v>54</v>
      </c>
      <c r="AO147" s="33" t="s">
        <v>55</v>
      </c>
      <c r="AP147" s="32" t="s">
        <v>56</v>
      </c>
      <c r="AQ147" s="34" t="s">
        <v>543</v>
      </c>
      <c r="AR147" s="34">
        <v>80000</v>
      </c>
      <c r="AS147" s="34" t="s">
        <v>108</v>
      </c>
      <c r="AT147" s="281" t="s">
        <v>549</v>
      </c>
      <c r="AU147" s="35" t="s">
        <v>544</v>
      </c>
      <c r="AX147" s="23" t="s">
        <v>120</v>
      </c>
      <c r="AY147" s="23" t="s">
        <v>141</v>
      </c>
      <c r="CP147"/>
    </row>
    <row r="148" spans="21:94" x14ac:dyDescent="0.3">
      <c r="U148" s="31" t="s">
        <v>12</v>
      </c>
      <c r="V148" s="326">
        <v>2</v>
      </c>
      <c r="W148" s="34" t="s">
        <v>938</v>
      </c>
      <c r="X148" s="327">
        <v>70000</v>
      </c>
      <c r="Y148" s="107">
        <v>6</v>
      </c>
      <c r="Z148" s="32">
        <v>3</v>
      </c>
      <c r="AA148" s="108">
        <v>3</v>
      </c>
      <c r="AB148" s="108">
        <v>4</v>
      </c>
      <c r="AC148" s="109">
        <v>9</v>
      </c>
      <c r="AD148" s="288" t="s">
        <v>942</v>
      </c>
      <c r="AE148" s="34" t="s">
        <v>884</v>
      </c>
      <c r="AF148" s="34" t="s">
        <v>96</v>
      </c>
      <c r="AG148" s="289" t="s">
        <v>886</v>
      </c>
      <c r="AI148" s="31" t="s">
        <v>3</v>
      </c>
      <c r="AJ148" s="34">
        <v>14</v>
      </c>
      <c r="AK148" s="34" t="s">
        <v>58</v>
      </c>
      <c r="AL148" s="32" t="s">
        <v>58</v>
      </c>
      <c r="AM148" s="32" t="s">
        <v>58</v>
      </c>
      <c r="AN148" s="32" t="s">
        <v>58</v>
      </c>
      <c r="AO148" s="33" t="s">
        <v>58</v>
      </c>
      <c r="AP148" s="32" t="s">
        <v>58</v>
      </c>
      <c r="AQ148" s="34" t="s">
        <v>58</v>
      </c>
      <c r="AR148" s="34" t="s">
        <v>58</v>
      </c>
      <c r="AS148" s="34" t="s">
        <v>58</v>
      </c>
      <c r="AT148" s="281" t="s">
        <v>58</v>
      </c>
      <c r="AU148" s="35" t="s">
        <v>58</v>
      </c>
      <c r="AX148" s="23" t="s">
        <v>120</v>
      </c>
      <c r="AY148" s="23" t="s">
        <v>342</v>
      </c>
      <c r="CP148"/>
    </row>
    <row r="149" spans="21:94" x14ac:dyDescent="0.3">
      <c r="U149" s="31" t="s">
        <v>12</v>
      </c>
      <c r="V149" s="314">
        <v>4</v>
      </c>
      <c r="W149" s="34" t="s">
        <v>939</v>
      </c>
      <c r="X149" s="327">
        <v>110000</v>
      </c>
      <c r="Y149" s="107">
        <v>4</v>
      </c>
      <c r="Z149" s="32">
        <v>4</v>
      </c>
      <c r="AA149" s="108">
        <v>4</v>
      </c>
      <c r="AB149" s="113">
        <v>6</v>
      </c>
      <c r="AC149" s="109">
        <v>10</v>
      </c>
      <c r="AD149" s="288" t="s">
        <v>943</v>
      </c>
      <c r="AE149" s="34" t="s">
        <v>571</v>
      </c>
      <c r="AF149" s="34" t="s">
        <v>96</v>
      </c>
      <c r="AG149" s="289" t="s">
        <v>686</v>
      </c>
      <c r="AI149" s="31" t="s">
        <v>3</v>
      </c>
      <c r="AJ149" s="34">
        <v>15</v>
      </c>
      <c r="AK149" s="34" t="s">
        <v>58</v>
      </c>
      <c r="AL149" s="32" t="s">
        <v>58</v>
      </c>
      <c r="AM149" s="32" t="s">
        <v>58</v>
      </c>
      <c r="AN149" s="32" t="s">
        <v>58</v>
      </c>
      <c r="AO149" s="33" t="s">
        <v>58</v>
      </c>
      <c r="AP149" s="32" t="s">
        <v>58</v>
      </c>
      <c r="AQ149" s="34" t="s">
        <v>58</v>
      </c>
      <c r="AR149" s="34" t="s">
        <v>58</v>
      </c>
      <c r="AS149" s="34" t="s">
        <v>58</v>
      </c>
      <c r="AT149" s="281" t="s">
        <v>58</v>
      </c>
      <c r="AU149" s="35" t="s">
        <v>58</v>
      </c>
      <c r="AX149" s="23" t="s">
        <v>120</v>
      </c>
      <c r="AY149" s="23" t="s">
        <v>343</v>
      </c>
      <c r="CP149"/>
    </row>
    <row r="150" spans="21:94" x14ac:dyDescent="0.3">
      <c r="U150" s="31" t="s">
        <v>12</v>
      </c>
      <c r="V150" s="314">
        <v>1</v>
      </c>
      <c r="W150" s="34" t="s">
        <v>940</v>
      </c>
      <c r="X150" s="36">
        <v>140000</v>
      </c>
      <c r="Y150" s="107">
        <v>4</v>
      </c>
      <c r="Z150" s="32">
        <v>5</v>
      </c>
      <c r="AA150" s="108">
        <v>5</v>
      </c>
      <c r="AB150" s="337">
        <v>6</v>
      </c>
      <c r="AC150" s="109">
        <v>10</v>
      </c>
      <c r="AD150" s="288" t="s">
        <v>944</v>
      </c>
      <c r="AE150" s="34" t="s">
        <v>885</v>
      </c>
      <c r="AF150" s="34" t="s">
        <v>82</v>
      </c>
      <c r="AG150" s="289" t="s">
        <v>768</v>
      </c>
      <c r="AI150" s="31" t="s">
        <v>3</v>
      </c>
      <c r="AJ150" s="34">
        <v>16</v>
      </c>
      <c r="AK150" s="34" t="s">
        <v>58</v>
      </c>
      <c r="AL150" s="32" t="s">
        <v>58</v>
      </c>
      <c r="AM150" s="32" t="s">
        <v>58</v>
      </c>
      <c r="AN150" s="32" t="s">
        <v>58</v>
      </c>
      <c r="AO150" s="33" t="s">
        <v>58</v>
      </c>
      <c r="AP150" s="32" t="s">
        <v>58</v>
      </c>
      <c r="AQ150" s="34" t="s">
        <v>58</v>
      </c>
      <c r="AR150" s="34" t="s">
        <v>58</v>
      </c>
      <c r="AS150" s="34" t="s">
        <v>58</v>
      </c>
      <c r="AT150" s="281" t="s">
        <v>58</v>
      </c>
      <c r="AU150" s="35" t="s">
        <v>58</v>
      </c>
      <c r="AX150" s="23" t="s">
        <v>120</v>
      </c>
      <c r="AY150" s="23" t="s">
        <v>344</v>
      </c>
      <c r="CP150"/>
    </row>
    <row r="151" spans="21:94" ht="15" thickBot="1" x14ac:dyDescent="0.35">
      <c r="U151" s="50" t="s">
        <v>12</v>
      </c>
      <c r="V151" s="318">
        <v>16</v>
      </c>
      <c r="W151" s="51" t="s">
        <v>941</v>
      </c>
      <c r="X151" s="338">
        <v>40000</v>
      </c>
      <c r="Y151" s="110">
        <v>5</v>
      </c>
      <c r="Z151" s="46">
        <v>3</v>
      </c>
      <c r="AA151" s="111">
        <v>4</v>
      </c>
      <c r="AB151" s="115">
        <v>6</v>
      </c>
      <c r="AC151" s="112">
        <v>9</v>
      </c>
      <c r="AD151" s="51" t="s">
        <v>191</v>
      </c>
      <c r="AE151" s="40" t="s">
        <v>668</v>
      </c>
      <c r="AF151" s="42" t="s">
        <v>55</v>
      </c>
      <c r="AG151" s="43" t="s">
        <v>55</v>
      </c>
      <c r="AI151" s="31" t="s">
        <v>3</v>
      </c>
      <c r="AJ151" s="34">
        <v>17</v>
      </c>
      <c r="AK151" s="34" t="s">
        <v>58</v>
      </c>
      <c r="AL151" s="32" t="s">
        <v>58</v>
      </c>
      <c r="AM151" s="32" t="s">
        <v>58</v>
      </c>
      <c r="AN151" s="32" t="s">
        <v>58</v>
      </c>
      <c r="AO151" s="33" t="s">
        <v>58</v>
      </c>
      <c r="AP151" s="32" t="s">
        <v>58</v>
      </c>
      <c r="AQ151" s="34" t="s">
        <v>58</v>
      </c>
      <c r="AR151" s="34" t="s">
        <v>58</v>
      </c>
      <c r="AS151" s="34" t="s">
        <v>58</v>
      </c>
      <c r="AT151" s="281" t="s">
        <v>58</v>
      </c>
      <c r="AU151" s="35" t="s">
        <v>58</v>
      </c>
      <c r="AX151" s="23" t="s">
        <v>120</v>
      </c>
      <c r="AY151" s="23" t="s">
        <v>345</v>
      </c>
      <c r="CP151"/>
    </row>
    <row r="152" spans="21:94" x14ac:dyDescent="0.3">
      <c r="U152" s="13" t="s">
        <v>945</v>
      </c>
      <c r="V152" s="316">
        <v>16</v>
      </c>
      <c r="W152" s="15" t="s">
        <v>959</v>
      </c>
      <c r="X152" s="17">
        <v>15000</v>
      </c>
      <c r="Y152" s="104">
        <v>5</v>
      </c>
      <c r="Z152" s="14">
        <v>1</v>
      </c>
      <c r="AA152" s="105">
        <v>3</v>
      </c>
      <c r="AB152" s="323">
        <v>4</v>
      </c>
      <c r="AC152" s="106">
        <v>6</v>
      </c>
      <c r="AD152" s="15" t="s">
        <v>192</v>
      </c>
      <c r="AE152" s="15" t="s">
        <v>950</v>
      </c>
      <c r="AF152" s="309" t="s">
        <v>686</v>
      </c>
      <c r="AG152" s="16" t="s">
        <v>169</v>
      </c>
      <c r="AI152" s="31" t="s">
        <v>3</v>
      </c>
      <c r="AJ152" s="34">
        <v>18</v>
      </c>
      <c r="AK152" s="34" t="s">
        <v>58</v>
      </c>
      <c r="AL152" s="32" t="s">
        <v>58</v>
      </c>
      <c r="AM152" s="32" t="s">
        <v>58</v>
      </c>
      <c r="AN152" s="32" t="s">
        <v>58</v>
      </c>
      <c r="AO152" s="33" t="s">
        <v>58</v>
      </c>
      <c r="AP152" s="32" t="s">
        <v>58</v>
      </c>
      <c r="AQ152" s="34" t="s">
        <v>58</v>
      </c>
      <c r="AR152" s="34" t="s">
        <v>58</v>
      </c>
      <c r="AS152" s="34" t="s">
        <v>58</v>
      </c>
      <c r="AT152" s="281" t="s">
        <v>58</v>
      </c>
      <c r="AU152" s="35" t="s">
        <v>58</v>
      </c>
      <c r="AX152" s="23" t="s">
        <v>120</v>
      </c>
      <c r="AY152" s="23" t="s">
        <v>872</v>
      </c>
      <c r="CP152"/>
    </row>
    <row r="153" spans="21:94" ht="15" thickBot="1" x14ac:dyDescent="0.35">
      <c r="U153" s="31" t="s">
        <v>945</v>
      </c>
      <c r="V153" s="314">
        <v>5</v>
      </c>
      <c r="W153" s="34" t="s">
        <v>960</v>
      </c>
      <c r="X153" s="36">
        <v>140000</v>
      </c>
      <c r="Y153" s="107">
        <v>5</v>
      </c>
      <c r="Z153" s="32">
        <v>5</v>
      </c>
      <c r="AA153" s="108">
        <v>4</v>
      </c>
      <c r="AB153" s="308">
        <v>5</v>
      </c>
      <c r="AC153" s="109">
        <v>10</v>
      </c>
      <c r="AD153" s="34" t="s">
        <v>947</v>
      </c>
      <c r="AE153" s="34" t="s">
        <v>951</v>
      </c>
      <c r="AF153" s="34" t="s">
        <v>82</v>
      </c>
      <c r="AG153" s="289" t="s">
        <v>953</v>
      </c>
      <c r="AI153" s="50" t="s">
        <v>3</v>
      </c>
      <c r="AJ153" s="51">
        <v>19</v>
      </c>
      <c r="AK153" s="51" t="s">
        <v>58</v>
      </c>
      <c r="AL153" s="56" t="s">
        <v>58</v>
      </c>
      <c r="AM153" s="56" t="s">
        <v>58</v>
      </c>
      <c r="AN153" s="56" t="s">
        <v>58</v>
      </c>
      <c r="AO153" s="57" t="s">
        <v>58</v>
      </c>
      <c r="AP153" s="56" t="s">
        <v>58</v>
      </c>
      <c r="AQ153" s="51" t="s">
        <v>58</v>
      </c>
      <c r="AR153" s="51" t="s">
        <v>58</v>
      </c>
      <c r="AS153" s="51" t="s">
        <v>58</v>
      </c>
      <c r="AT153" s="296" t="s">
        <v>58</v>
      </c>
      <c r="AU153" s="58" t="s">
        <v>58</v>
      </c>
      <c r="AX153" s="23" t="s">
        <v>120</v>
      </c>
      <c r="AY153" s="23" t="s">
        <v>346</v>
      </c>
      <c r="CP153"/>
    </row>
    <row r="154" spans="21:94" x14ac:dyDescent="0.3">
      <c r="U154" s="31" t="s">
        <v>945</v>
      </c>
      <c r="V154" s="314">
        <v>1</v>
      </c>
      <c r="W154" s="34" t="s">
        <v>961</v>
      </c>
      <c r="X154" s="36">
        <v>145000</v>
      </c>
      <c r="Y154" s="107">
        <v>5</v>
      </c>
      <c r="Z154" s="32">
        <v>5</v>
      </c>
      <c r="AA154" s="108">
        <v>4</v>
      </c>
      <c r="AB154" s="308">
        <v>4</v>
      </c>
      <c r="AC154" s="109">
        <v>10</v>
      </c>
      <c r="AD154" s="34" t="s">
        <v>948</v>
      </c>
      <c r="AE154" s="34" t="s">
        <v>952</v>
      </c>
      <c r="AF154" s="34" t="s">
        <v>128</v>
      </c>
      <c r="AG154" s="289" t="s">
        <v>954</v>
      </c>
      <c r="AI154" s="13" t="s">
        <v>10</v>
      </c>
      <c r="AJ154" s="15">
        <v>1</v>
      </c>
      <c r="AK154" s="45" t="s">
        <v>53</v>
      </c>
      <c r="AL154" s="49">
        <v>7</v>
      </c>
      <c r="AM154" s="14">
        <v>1</v>
      </c>
      <c r="AN154" s="14" t="s">
        <v>54</v>
      </c>
      <c r="AO154" s="49" t="s">
        <v>55</v>
      </c>
      <c r="AP154" s="14" t="s">
        <v>56</v>
      </c>
      <c r="AQ154" s="15" t="s">
        <v>543</v>
      </c>
      <c r="AR154" s="15">
        <v>80000</v>
      </c>
      <c r="AS154" s="15" t="s">
        <v>108</v>
      </c>
      <c r="AT154" s="279" t="s">
        <v>549</v>
      </c>
      <c r="AU154" s="16" t="s">
        <v>544</v>
      </c>
      <c r="AX154" s="23" t="s">
        <v>120</v>
      </c>
      <c r="AY154" s="23" t="s">
        <v>348</v>
      </c>
      <c r="CP154"/>
    </row>
    <row r="155" spans="21:94" ht="15" thickBot="1" x14ac:dyDescent="0.35">
      <c r="U155" s="50" t="s">
        <v>945</v>
      </c>
      <c r="V155" s="318">
        <v>16</v>
      </c>
      <c r="W155" s="51" t="s">
        <v>962</v>
      </c>
      <c r="X155" s="52">
        <v>15000</v>
      </c>
      <c r="Y155" s="116">
        <v>5</v>
      </c>
      <c r="Z155" s="56">
        <v>1</v>
      </c>
      <c r="AA155" s="117">
        <v>3</v>
      </c>
      <c r="AB155" s="348">
        <v>4</v>
      </c>
      <c r="AC155" s="118">
        <v>6</v>
      </c>
      <c r="AD155" s="51" t="s">
        <v>949</v>
      </c>
      <c r="AE155" s="51" t="s">
        <v>950</v>
      </c>
      <c r="AF155" s="53" t="s">
        <v>55</v>
      </c>
      <c r="AG155" s="60" t="s">
        <v>55</v>
      </c>
      <c r="AI155" s="31" t="s">
        <v>10</v>
      </c>
      <c r="AJ155" s="34">
        <v>2</v>
      </c>
      <c r="AK155" s="34" t="s">
        <v>362</v>
      </c>
      <c r="AL155" s="32">
        <v>6</v>
      </c>
      <c r="AM155" s="32">
        <v>3</v>
      </c>
      <c r="AN155" s="32" t="s">
        <v>60</v>
      </c>
      <c r="AO155" s="33" t="s">
        <v>61</v>
      </c>
      <c r="AP155" s="32" t="s">
        <v>69</v>
      </c>
      <c r="AQ155" s="34" t="s">
        <v>600</v>
      </c>
      <c r="AR155" s="34">
        <v>180000</v>
      </c>
      <c r="AS155" s="34" t="s">
        <v>108</v>
      </c>
      <c r="AT155" s="281" t="s">
        <v>601</v>
      </c>
      <c r="AU155" s="35" t="s">
        <v>370</v>
      </c>
      <c r="AX155" s="23" t="s">
        <v>120</v>
      </c>
      <c r="AY155" s="23" t="s">
        <v>349</v>
      </c>
      <c r="CP155"/>
    </row>
    <row r="156" spans="21:94" x14ac:dyDescent="0.3">
      <c r="U156" s="13" t="s">
        <v>946</v>
      </c>
      <c r="V156" s="316">
        <v>16</v>
      </c>
      <c r="W156" s="15" t="s">
        <v>955</v>
      </c>
      <c r="X156" s="17">
        <v>15000</v>
      </c>
      <c r="Y156" s="104">
        <v>5</v>
      </c>
      <c r="Z156" s="14">
        <v>1</v>
      </c>
      <c r="AA156" s="105">
        <v>3</v>
      </c>
      <c r="AB156" s="323">
        <v>4</v>
      </c>
      <c r="AC156" s="106">
        <v>6</v>
      </c>
      <c r="AD156" s="15" t="s">
        <v>192</v>
      </c>
      <c r="AE156" s="15" t="s">
        <v>950</v>
      </c>
      <c r="AF156" s="309" t="s">
        <v>686</v>
      </c>
      <c r="AG156" s="16" t="s">
        <v>169</v>
      </c>
      <c r="AI156" s="31" t="s">
        <v>10</v>
      </c>
      <c r="AJ156" s="34">
        <v>3</v>
      </c>
      <c r="AK156" s="34" t="s">
        <v>545</v>
      </c>
      <c r="AL156" s="32">
        <v>7</v>
      </c>
      <c r="AM156" s="32">
        <v>4</v>
      </c>
      <c r="AN156" s="32" t="s">
        <v>72</v>
      </c>
      <c r="AO156" s="33" t="s">
        <v>56</v>
      </c>
      <c r="AP156" s="32" t="s">
        <v>73</v>
      </c>
      <c r="AQ156" s="34" t="s">
        <v>546</v>
      </c>
      <c r="AR156" s="34">
        <v>190000</v>
      </c>
      <c r="AS156" s="34" t="s">
        <v>108</v>
      </c>
      <c r="AT156" s="281" t="s">
        <v>550</v>
      </c>
      <c r="AU156" s="35" t="s">
        <v>547</v>
      </c>
      <c r="AX156" s="23" t="s">
        <v>120</v>
      </c>
      <c r="AY156" s="23" t="s">
        <v>150</v>
      </c>
      <c r="CP156"/>
    </row>
    <row r="157" spans="21:94" x14ac:dyDescent="0.3">
      <c r="U157" s="31" t="s">
        <v>946</v>
      </c>
      <c r="V157" s="314">
        <v>5</v>
      </c>
      <c r="W157" s="34" t="s">
        <v>956</v>
      </c>
      <c r="X157" s="36">
        <v>140000</v>
      </c>
      <c r="Y157" s="107">
        <v>5</v>
      </c>
      <c r="Z157" s="32">
        <v>5</v>
      </c>
      <c r="AA157" s="108">
        <v>4</v>
      </c>
      <c r="AB157" s="308">
        <v>5</v>
      </c>
      <c r="AC157" s="109">
        <v>10</v>
      </c>
      <c r="AD157" s="34" t="s">
        <v>947</v>
      </c>
      <c r="AE157" s="34" t="s">
        <v>951</v>
      </c>
      <c r="AF157" s="34" t="s">
        <v>82</v>
      </c>
      <c r="AG157" s="289" t="s">
        <v>953</v>
      </c>
      <c r="AI157" s="31" t="s">
        <v>10</v>
      </c>
      <c r="AJ157" s="34">
        <v>4</v>
      </c>
      <c r="AK157" s="34" t="s">
        <v>363</v>
      </c>
      <c r="AL157" s="32">
        <v>6</v>
      </c>
      <c r="AM157" s="32">
        <v>3</v>
      </c>
      <c r="AN157" s="32" t="s">
        <v>60</v>
      </c>
      <c r="AO157" s="33" t="s">
        <v>61</v>
      </c>
      <c r="AP157" s="32" t="s">
        <v>62</v>
      </c>
      <c r="AQ157" s="34" t="s">
        <v>366</v>
      </c>
      <c r="AR157" s="34">
        <v>190000</v>
      </c>
      <c r="AS157" s="34" t="s">
        <v>108</v>
      </c>
      <c r="AT157" s="281" t="s">
        <v>668</v>
      </c>
      <c r="AU157" s="35" t="s">
        <v>367</v>
      </c>
      <c r="AX157" s="23" t="s">
        <v>120</v>
      </c>
      <c r="AY157" s="23" t="s">
        <v>350</v>
      </c>
      <c r="CP157"/>
    </row>
    <row r="158" spans="21:94" x14ac:dyDescent="0.3">
      <c r="U158" s="31" t="s">
        <v>946</v>
      </c>
      <c r="V158" s="314">
        <v>1</v>
      </c>
      <c r="W158" s="34" t="s">
        <v>957</v>
      </c>
      <c r="X158" s="36">
        <v>145000</v>
      </c>
      <c r="Y158" s="107">
        <v>5</v>
      </c>
      <c r="Z158" s="32">
        <v>5</v>
      </c>
      <c r="AA158" s="108">
        <v>4</v>
      </c>
      <c r="AB158" s="308">
        <v>4</v>
      </c>
      <c r="AC158" s="109">
        <v>10</v>
      </c>
      <c r="AD158" s="34" t="s">
        <v>948</v>
      </c>
      <c r="AE158" s="34" t="s">
        <v>952</v>
      </c>
      <c r="AF158" s="34" t="s">
        <v>128</v>
      </c>
      <c r="AG158" s="289" t="s">
        <v>954</v>
      </c>
      <c r="AI158" s="31" t="s">
        <v>10</v>
      </c>
      <c r="AJ158" s="34">
        <v>5</v>
      </c>
      <c r="AK158" s="34" t="s">
        <v>365</v>
      </c>
      <c r="AL158" s="32">
        <v>6</v>
      </c>
      <c r="AM158" s="32">
        <v>4</v>
      </c>
      <c r="AN158" s="32" t="s">
        <v>60</v>
      </c>
      <c r="AO158" s="33" t="s">
        <v>60</v>
      </c>
      <c r="AP158" s="32" t="s">
        <v>69</v>
      </c>
      <c r="AQ158" s="34" t="s">
        <v>105</v>
      </c>
      <c r="AR158" s="34">
        <v>210000</v>
      </c>
      <c r="AS158" s="34" t="s">
        <v>108</v>
      </c>
      <c r="AT158" s="281" t="s">
        <v>555</v>
      </c>
      <c r="AU158" s="35" t="s">
        <v>106</v>
      </c>
      <c r="AX158" s="23" t="s">
        <v>96</v>
      </c>
      <c r="AY158" s="23" t="s">
        <v>176</v>
      </c>
      <c r="CP158"/>
    </row>
    <row r="159" spans="21:94" ht="15" thickBot="1" x14ac:dyDescent="0.35">
      <c r="U159" s="50" t="s">
        <v>946</v>
      </c>
      <c r="V159" s="318">
        <v>16</v>
      </c>
      <c r="W159" s="51" t="s">
        <v>958</v>
      </c>
      <c r="X159" s="52">
        <v>15000</v>
      </c>
      <c r="Y159" s="116">
        <v>5</v>
      </c>
      <c r="Z159" s="56">
        <v>1</v>
      </c>
      <c r="AA159" s="117">
        <v>3</v>
      </c>
      <c r="AB159" s="348">
        <v>4</v>
      </c>
      <c r="AC159" s="118">
        <v>6</v>
      </c>
      <c r="AD159" s="51" t="s">
        <v>949</v>
      </c>
      <c r="AE159" s="51" t="s">
        <v>950</v>
      </c>
      <c r="AF159" s="53" t="s">
        <v>55</v>
      </c>
      <c r="AG159" s="60" t="s">
        <v>55</v>
      </c>
      <c r="AI159" s="31" t="s">
        <v>10</v>
      </c>
      <c r="AJ159" s="34">
        <v>6</v>
      </c>
      <c r="AK159" s="34" t="s">
        <v>402</v>
      </c>
      <c r="AL159" s="32">
        <v>8</v>
      </c>
      <c r="AM159" s="32">
        <v>2</v>
      </c>
      <c r="AN159" s="32" t="s">
        <v>60</v>
      </c>
      <c r="AO159" s="33" t="s">
        <v>61</v>
      </c>
      <c r="AP159" s="32" t="s">
        <v>62</v>
      </c>
      <c r="AQ159" s="34" t="s">
        <v>607</v>
      </c>
      <c r="AR159" s="34">
        <v>230000</v>
      </c>
      <c r="AS159" s="34" t="s">
        <v>108</v>
      </c>
      <c r="AT159" s="281" t="s">
        <v>608</v>
      </c>
      <c r="AU159" s="35" t="s">
        <v>406</v>
      </c>
      <c r="AX159" s="23" t="s">
        <v>96</v>
      </c>
      <c r="AY159" s="23" t="s">
        <v>313</v>
      </c>
      <c r="CP159"/>
    </row>
    <row r="160" spans="21:94" x14ac:dyDescent="0.3">
      <c r="U160" s="13" t="s">
        <v>537</v>
      </c>
      <c r="V160" s="316">
        <v>16</v>
      </c>
      <c r="W160" s="15" t="s">
        <v>963</v>
      </c>
      <c r="X160" s="17">
        <v>50000</v>
      </c>
      <c r="Y160" s="104">
        <v>6</v>
      </c>
      <c r="Z160" s="14">
        <v>3</v>
      </c>
      <c r="AA160" s="105">
        <v>3</v>
      </c>
      <c r="AB160" s="105">
        <v>4</v>
      </c>
      <c r="AC160" s="106">
        <v>9</v>
      </c>
      <c r="AD160" s="45" t="s">
        <v>55</v>
      </c>
      <c r="AE160" s="15" t="s">
        <v>668</v>
      </c>
      <c r="AF160" s="15" t="s">
        <v>169</v>
      </c>
      <c r="AG160" s="16" t="s">
        <v>113</v>
      </c>
      <c r="AI160" s="31" t="s">
        <v>10</v>
      </c>
      <c r="AJ160" s="34">
        <v>7</v>
      </c>
      <c r="AK160" s="44" t="s">
        <v>403</v>
      </c>
      <c r="AL160" s="33">
        <v>8</v>
      </c>
      <c r="AM160" s="32">
        <v>2</v>
      </c>
      <c r="AN160" s="32" t="s">
        <v>60</v>
      </c>
      <c r="AO160" s="33" t="s">
        <v>61</v>
      </c>
      <c r="AP160" s="32" t="s">
        <v>62</v>
      </c>
      <c r="AQ160" s="34" t="s">
        <v>405</v>
      </c>
      <c r="AR160" s="34">
        <v>0</v>
      </c>
      <c r="AS160" s="34" t="s">
        <v>108</v>
      </c>
      <c r="AT160" s="281" t="s">
        <v>608</v>
      </c>
      <c r="AU160" s="35" t="s">
        <v>406</v>
      </c>
      <c r="AX160" s="23" t="s">
        <v>96</v>
      </c>
      <c r="AY160" s="23" t="s">
        <v>314</v>
      </c>
      <c r="CP160"/>
    </row>
    <row r="161" spans="21:94" x14ac:dyDescent="0.3">
      <c r="U161" s="31" t="s">
        <v>537</v>
      </c>
      <c r="V161" s="326">
        <v>5</v>
      </c>
      <c r="W161" s="34" t="s">
        <v>964</v>
      </c>
      <c r="X161" s="36">
        <v>30000</v>
      </c>
      <c r="Y161" s="107">
        <v>5</v>
      </c>
      <c r="Z161" s="32">
        <v>2</v>
      </c>
      <c r="AA161" s="108">
        <v>3</v>
      </c>
      <c r="AB161" s="113">
        <v>4</v>
      </c>
      <c r="AC161" s="109">
        <v>7</v>
      </c>
      <c r="AD161" s="34" t="s">
        <v>152</v>
      </c>
      <c r="AE161" s="34" t="s">
        <v>617</v>
      </c>
      <c r="AF161" s="34" t="s">
        <v>64</v>
      </c>
      <c r="AG161" s="35" t="s">
        <v>75</v>
      </c>
      <c r="AI161" s="31" t="s">
        <v>10</v>
      </c>
      <c r="AJ161" s="34">
        <v>8</v>
      </c>
      <c r="AK161" s="34" t="s">
        <v>79</v>
      </c>
      <c r="AL161" s="32">
        <v>5</v>
      </c>
      <c r="AM161" s="32">
        <v>5</v>
      </c>
      <c r="AN161" s="32" t="s">
        <v>61</v>
      </c>
      <c r="AO161" s="33" t="s">
        <v>61</v>
      </c>
      <c r="AP161" s="32" t="s">
        <v>73</v>
      </c>
      <c r="AQ161" s="34" t="s">
        <v>615</v>
      </c>
      <c r="AR161" s="34">
        <v>250000</v>
      </c>
      <c r="AS161" s="34" t="s">
        <v>108</v>
      </c>
      <c r="AT161" s="281" t="s">
        <v>574</v>
      </c>
      <c r="AU161" s="35" t="s">
        <v>618</v>
      </c>
      <c r="AX161" s="23" t="s">
        <v>96</v>
      </c>
      <c r="AY161" s="23" t="s">
        <v>143</v>
      </c>
      <c r="CP161"/>
    </row>
    <row r="162" spans="21:94" x14ac:dyDescent="0.3">
      <c r="U162" s="31" t="s">
        <v>537</v>
      </c>
      <c r="V162" s="314">
        <v>1</v>
      </c>
      <c r="W162" s="34" t="s">
        <v>965</v>
      </c>
      <c r="X162" s="36">
        <v>75000</v>
      </c>
      <c r="Y162" s="107">
        <v>8</v>
      </c>
      <c r="Z162" s="290">
        <v>3</v>
      </c>
      <c r="AA162" s="108">
        <v>3</v>
      </c>
      <c r="AB162" s="308">
        <v>4</v>
      </c>
      <c r="AC162" s="109">
        <v>8</v>
      </c>
      <c r="AD162" s="34" t="s">
        <v>173</v>
      </c>
      <c r="AE162" s="34" t="s">
        <v>718</v>
      </c>
      <c r="AF162" s="34" t="s">
        <v>100</v>
      </c>
      <c r="AG162" s="35" t="s">
        <v>128</v>
      </c>
      <c r="AI162" s="31" t="s">
        <v>10</v>
      </c>
      <c r="AJ162" s="34">
        <v>9</v>
      </c>
      <c r="AK162" s="34" t="s">
        <v>77</v>
      </c>
      <c r="AL162" s="32">
        <v>5</v>
      </c>
      <c r="AM162" s="32">
        <v>2</v>
      </c>
      <c r="AN162" s="32" t="s">
        <v>60</v>
      </c>
      <c r="AO162" s="33" t="s">
        <v>72</v>
      </c>
      <c r="AP162" s="32" t="s">
        <v>93</v>
      </c>
      <c r="AQ162" s="34" t="s">
        <v>616</v>
      </c>
      <c r="AR162" s="34">
        <v>0</v>
      </c>
      <c r="AS162" s="34" t="s">
        <v>108</v>
      </c>
      <c r="AT162" s="281" t="s">
        <v>617</v>
      </c>
      <c r="AU162" s="35" t="s">
        <v>619</v>
      </c>
      <c r="AX162" s="23" t="s">
        <v>96</v>
      </c>
      <c r="AY162" s="23" t="s">
        <v>315</v>
      </c>
      <c r="CP162"/>
    </row>
    <row r="163" spans="21:94" x14ac:dyDescent="0.3">
      <c r="U163" s="31" t="s">
        <v>537</v>
      </c>
      <c r="V163" s="326">
        <v>3</v>
      </c>
      <c r="W163" s="34" t="s">
        <v>966</v>
      </c>
      <c r="X163" s="36">
        <v>70000</v>
      </c>
      <c r="Y163" s="107">
        <v>4</v>
      </c>
      <c r="Z163" s="32">
        <v>3</v>
      </c>
      <c r="AA163" s="108">
        <v>4</v>
      </c>
      <c r="AB163" s="108">
        <v>5</v>
      </c>
      <c r="AC163" s="109">
        <v>10</v>
      </c>
      <c r="AD163" s="34" t="s">
        <v>789</v>
      </c>
      <c r="AE163" s="34" t="s">
        <v>795</v>
      </c>
      <c r="AF163" s="34" t="s">
        <v>739</v>
      </c>
      <c r="AG163" s="35" t="s">
        <v>82</v>
      </c>
      <c r="AI163" s="31" t="s">
        <v>10</v>
      </c>
      <c r="AJ163" s="34">
        <v>10</v>
      </c>
      <c r="AK163" s="34" t="s">
        <v>364</v>
      </c>
      <c r="AL163" s="32">
        <v>6</v>
      </c>
      <c r="AM163" s="32">
        <v>6</v>
      </c>
      <c r="AN163" s="32" t="s">
        <v>72</v>
      </c>
      <c r="AO163" s="33" t="s">
        <v>56</v>
      </c>
      <c r="AP163" s="32" t="s">
        <v>73</v>
      </c>
      <c r="AQ163" s="34" t="s">
        <v>613</v>
      </c>
      <c r="AR163" s="34">
        <v>260000</v>
      </c>
      <c r="AS163" s="34" t="s">
        <v>108</v>
      </c>
      <c r="AT163" s="281" t="s">
        <v>614</v>
      </c>
      <c r="AU163" s="35" t="s">
        <v>369</v>
      </c>
      <c r="AX163" s="23" t="s">
        <v>96</v>
      </c>
      <c r="AY163" s="23" t="s">
        <v>317</v>
      </c>
      <c r="CP163"/>
    </row>
    <row r="164" spans="21:94" x14ac:dyDescent="0.3">
      <c r="U164" s="31" t="s">
        <v>537</v>
      </c>
      <c r="V164" s="314">
        <v>1</v>
      </c>
      <c r="W164" s="34" t="s">
        <v>967</v>
      </c>
      <c r="X164" s="36">
        <v>75000</v>
      </c>
      <c r="Y164" s="107">
        <v>6</v>
      </c>
      <c r="Z164" s="32">
        <v>3</v>
      </c>
      <c r="AA164" s="108">
        <v>3</v>
      </c>
      <c r="AB164" s="108">
        <v>4</v>
      </c>
      <c r="AC164" s="109">
        <v>9</v>
      </c>
      <c r="AD164" s="34" t="s">
        <v>170</v>
      </c>
      <c r="AE164" s="34" t="s">
        <v>694</v>
      </c>
      <c r="AF164" s="34" t="s">
        <v>124</v>
      </c>
      <c r="AG164" s="35" t="s">
        <v>113</v>
      </c>
      <c r="AI164" s="31" t="s">
        <v>10</v>
      </c>
      <c r="AJ164" s="34">
        <v>11</v>
      </c>
      <c r="AK164" s="34" t="s">
        <v>576</v>
      </c>
      <c r="AL164" s="32">
        <v>6</v>
      </c>
      <c r="AM164" s="32">
        <v>6</v>
      </c>
      <c r="AN164" s="32" t="s">
        <v>60</v>
      </c>
      <c r="AO164" s="33" t="s">
        <v>61</v>
      </c>
      <c r="AP164" s="32" t="s">
        <v>88</v>
      </c>
      <c r="AQ164" s="34" t="s">
        <v>573</v>
      </c>
      <c r="AR164" s="34">
        <v>340000</v>
      </c>
      <c r="AS164" s="34" t="s">
        <v>108</v>
      </c>
      <c r="AT164" s="281" t="s">
        <v>574</v>
      </c>
      <c r="AU164" s="35" t="s">
        <v>575</v>
      </c>
      <c r="AX164" s="23" t="s">
        <v>96</v>
      </c>
      <c r="AY164" s="23" t="s">
        <v>201</v>
      </c>
      <c r="CP164"/>
    </row>
    <row r="165" spans="21:94" x14ac:dyDescent="0.3">
      <c r="U165" s="31" t="s">
        <v>537</v>
      </c>
      <c r="V165" s="314">
        <v>1</v>
      </c>
      <c r="W165" s="34" t="s">
        <v>968</v>
      </c>
      <c r="X165" s="36">
        <v>80000</v>
      </c>
      <c r="Y165" s="107">
        <v>6</v>
      </c>
      <c r="Z165" s="32">
        <v>3</v>
      </c>
      <c r="AA165" s="108">
        <v>3</v>
      </c>
      <c r="AB165" s="108">
        <v>4</v>
      </c>
      <c r="AC165" s="109">
        <v>9</v>
      </c>
      <c r="AD165" s="34" t="s">
        <v>790</v>
      </c>
      <c r="AE165" s="34" t="s">
        <v>796</v>
      </c>
      <c r="AF165" s="34" t="s">
        <v>124</v>
      </c>
      <c r="AG165" s="35" t="s">
        <v>113</v>
      </c>
      <c r="AI165" s="31" t="s">
        <v>10</v>
      </c>
      <c r="AJ165" s="34">
        <v>12</v>
      </c>
      <c r="AK165" s="34" t="s">
        <v>58</v>
      </c>
      <c r="AL165" s="32" t="s">
        <v>58</v>
      </c>
      <c r="AM165" s="32" t="s">
        <v>58</v>
      </c>
      <c r="AN165" s="32" t="s">
        <v>58</v>
      </c>
      <c r="AO165" s="33" t="s">
        <v>58</v>
      </c>
      <c r="AP165" s="32" t="s">
        <v>58</v>
      </c>
      <c r="AQ165" s="34" t="s">
        <v>58</v>
      </c>
      <c r="AR165" s="34" t="s">
        <v>58</v>
      </c>
      <c r="AS165" s="34" t="s">
        <v>58</v>
      </c>
      <c r="AT165" s="281" t="s">
        <v>58</v>
      </c>
      <c r="AU165" s="35" t="s">
        <v>58</v>
      </c>
      <c r="AX165" s="23" t="s">
        <v>96</v>
      </c>
      <c r="AY165" s="23" t="s">
        <v>1087</v>
      </c>
      <c r="CP165"/>
    </row>
    <row r="166" spans="21:94" x14ac:dyDescent="0.3">
      <c r="U166" s="31" t="s">
        <v>537</v>
      </c>
      <c r="V166" s="314">
        <v>1</v>
      </c>
      <c r="W166" s="34" t="s">
        <v>969</v>
      </c>
      <c r="X166" s="36">
        <v>85000</v>
      </c>
      <c r="Y166" s="107">
        <v>7</v>
      </c>
      <c r="Z166" s="32">
        <v>3</v>
      </c>
      <c r="AA166" s="108">
        <v>3</v>
      </c>
      <c r="AB166" s="108">
        <v>4</v>
      </c>
      <c r="AC166" s="109">
        <v>9</v>
      </c>
      <c r="AD166" s="34" t="s">
        <v>863</v>
      </c>
      <c r="AE166" s="34" t="s">
        <v>555</v>
      </c>
      <c r="AF166" s="34" t="s">
        <v>75</v>
      </c>
      <c r="AG166" s="35" t="s">
        <v>64</v>
      </c>
      <c r="AI166" s="31" t="s">
        <v>10</v>
      </c>
      <c r="AJ166" s="34">
        <v>13</v>
      </c>
      <c r="AK166" s="34" t="s">
        <v>58</v>
      </c>
      <c r="AL166" s="32" t="s">
        <v>58</v>
      </c>
      <c r="AM166" s="32" t="s">
        <v>58</v>
      </c>
      <c r="AN166" s="32" t="s">
        <v>58</v>
      </c>
      <c r="AO166" s="33" t="s">
        <v>58</v>
      </c>
      <c r="AP166" s="32" t="s">
        <v>58</v>
      </c>
      <c r="AQ166" s="34" t="s">
        <v>58</v>
      </c>
      <c r="AR166" s="34" t="s">
        <v>58</v>
      </c>
      <c r="AS166" s="34" t="s">
        <v>58</v>
      </c>
      <c r="AT166" s="281" t="s">
        <v>58</v>
      </c>
      <c r="AU166" s="35" t="s">
        <v>58</v>
      </c>
      <c r="AX166" s="23" t="s">
        <v>96</v>
      </c>
      <c r="AY166" s="23" t="s">
        <v>318</v>
      </c>
      <c r="CP166"/>
    </row>
    <row r="167" spans="21:94" x14ac:dyDescent="0.3">
      <c r="U167" s="31" t="s">
        <v>537</v>
      </c>
      <c r="V167" s="314">
        <v>1</v>
      </c>
      <c r="W167" s="34" t="s">
        <v>970</v>
      </c>
      <c r="X167" s="36">
        <v>100000</v>
      </c>
      <c r="Y167" s="107">
        <v>5</v>
      </c>
      <c r="Z167" s="32">
        <v>3</v>
      </c>
      <c r="AA167" s="108">
        <v>4</v>
      </c>
      <c r="AB167" s="113">
        <v>4</v>
      </c>
      <c r="AC167" s="109">
        <v>10</v>
      </c>
      <c r="AD167" s="34" t="s">
        <v>975</v>
      </c>
      <c r="AE167" s="34" t="s">
        <v>631</v>
      </c>
      <c r="AF167" s="34" t="s">
        <v>75</v>
      </c>
      <c r="AG167" s="35" t="s">
        <v>204</v>
      </c>
      <c r="AI167" s="31" t="s">
        <v>10</v>
      </c>
      <c r="AJ167" s="34">
        <v>14</v>
      </c>
      <c r="AK167" s="34" t="s">
        <v>58</v>
      </c>
      <c r="AL167" s="32" t="s">
        <v>58</v>
      </c>
      <c r="AM167" s="32" t="s">
        <v>58</v>
      </c>
      <c r="AN167" s="32" t="s">
        <v>58</v>
      </c>
      <c r="AO167" s="33" t="s">
        <v>58</v>
      </c>
      <c r="AP167" s="32" t="s">
        <v>58</v>
      </c>
      <c r="AQ167" s="34" t="s">
        <v>58</v>
      </c>
      <c r="AR167" s="34" t="s">
        <v>58</v>
      </c>
      <c r="AS167" s="34" t="s">
        <v>58</v>
      </c>
      <c r="AT167" s="281" t="s">
        <v>58</v>
      </c>
      <c r="AU167" s="35" t="s">
        <v>58</v>
      </c>
      <c r="AX167" s="23" t="s">
        <v>96</v>
      </c>
      <c r="AY167" s="23" t="s">
        <v>319</v>
      </c>
      <c r="CP167"/>
    </row>
    <row r="168" spans="21:94" x14ac:dyDescent="0.3">
      <c r="U168" s="31" t="s">
        <v>537</v>
      </c>
      <c r="V168" s="314">
        <v>1</v>
      </c>
      <c r="W168" s="34" t="s">
        <v>971</v>
      </c>
      <c r="X168" s="36">
        <v>95000</v>
      </c>
      <c r="Y168" s="107">
        <v>5</v>
      </c>
      <c r="Z168" s="32">
        <v>3</v>
      </c>
      <c r="AA168" s="108">
        <v>4</v>
      </c>
      <c r="AB168" s="108">
        <v>5</v>
      </c>
      <c r="AC168" s="109">
        <v>9</v>
      </c>
      <c r="AD168" s="34" t="s">
        <v>792</v>
      </c>
      <c r="AE168" s="34" t="s">
        <v>558</v>
      </c>
      <c r="AF168" s="34" t="s">
        <v>75</v>
      </c>
      <c r="AG168" s="35" t="s">
        <v>64</v>
      </c>
      <c r="AI168" s="31" t="s">
        <v>10</v>
      </c>
      <c r="AJ168" s="34">
        <v>15</v>
      </c>
      <c r="AK168" s="34" t="s">
        <v>58</v>
      </c>
      <c r="AL168" s="32" t="s">
        <v>58</v>
      </c>
      <c r="AM168" s="32" t="s">
        <v>58</v>
      </c>
      <c r="AN168" s="32" t="s">
        <v>58</v>
      </c>
      <c r="AO168" s="33" t="s">
        <v>58</v>
      </c>
      <c r="AP168" s="32" t="s">
        <v>58</v>
      </c>
      <c r="AQ168" s="34" t="s">
        <v>58</v>
      </c>
      <c r="AR168" s="34" t="s">
        <v>58</v>
      </c>
      <c r="AS168" s="34" t="s">
        <v>58</v>
      </c>
      <c r="AT168" s="281" t="s">
        <v>58</v>
      </c>
      <c r="AU168" s="35" t="s">
        <v>58</v>
      </c>
      <c r="AX168" s="23" t="s">
        <v>96</v>
      </c>
      <c r="AY168" s="23" t="s">
        <v>1088</v>
      </c>
      <c r="CP168"/>
    </row>
    <row r="169" spans="21:94" x14ac:dyDescent="0.3">
      <c r="U169" s="31" t="s">
        <v>537</v>
      </c>
      <c r="V169" s="314">
        <v>1</v>
      </c>
      <c r="W169" s="34" t="s">
        <v>972</v>
      </c>
      <c r="X169" s="36">
        <v>140000</v>
      </c>
      <c r="Y169" s="107">
        <v>5</v>
      </c>
      <c r="Z169" s="32">
        <v>5</v>
      </c>
      <c r="AA169" s="108">
        <v>4</v>
      </c>
      <c r="AB169" s="108">
        <v>5</v>
      </c>
      <c r="AC169" s="109">
        <v>10</v>
      </c>
      <c r="AD169" s="34" t="s">
        <v>864</v>
      </c>
      <c r="AE169" s="34" t="s">
        <v>574</v>
      </c>
      <c r="AF169" s="34" t="s">
        <v>82</v>
      </c>
      <c r="AG169" s="289" t="s">
        <v>127</v>
      </c>
      <c r="AI169" s="31" t="s">
        <v>10</v>
      </c>
      <c r="AJ169" s="34">
        <v>16</v>
      </c>
      <c r="AK169" s="34" t="s">
        <v>58</v>
      </c>
      <c r="AL169" s="32" t="s">
        <v>58</v>
      </c>
      <c r="AM169" s="32" t="s">
        <v>58</v>
      </c>
      <c r="AN169" s="32" t="s">
        <v>58</v>
      </c>
      <c r="AO169" s="33" t="s">
        <v>58</v>
      </c>
      <c r="AP169" s="32" t="s">
        <v>58</v>
      </c>
      <c r="AQ169" s="34" t="s">
        <v>58</v>
      </c>
      <c r="AR169" s="34" t="s">
        <v>58</v>
      </c>
      <c r="AS169" s="34" t="s">
        <v>58</v>
      </c>
      <c r="AT169" s="281" t="s">
        <v>58</v>
      </c>
      <c r="AU169" s="35" t="s">
        <v>58</v>
      </c>
      <c r="AX169" s="23" t="s">
        <v>96</v>
      </c>
      <c r="AY169" s="23" t="s">
        <v>320</v>
      </c>
      <c r="CP169"/>
    </row>
    <row r="170" spans="21:94" x14ac:dyDescent="0.3">
      <c r="U170" s="31" t="s">
        <v>537</v>
      </c>
      <c r="V170" s="314">
        <v>1</v>
      </c>
      <c r="W170" s="34" t="s">
        <v>973</v>
      </c>
      <c r="X170" s="36">
        <v>120000</v>
      </c>
      <c r="Y170" s="107">
        <v>2</v>
      </c>
      <c r="Z170" s="32">
        <v>6</v>
      </c>
      <c r="AA170" s="108">
        <v>5</v>
      </c>
      <c r="AB170" s="108">
        <v>5</v>
      </c>
      <c r="AC170" s="109">
        <v>11</v>
      </c>
      <c r="AD170" s="34" t="s">
        <v>817</v>
      </c>
      <c r="AE170" s="34" t="s">
        <v>606</v>
      </c>
      <c r="AF170" s="34" t="s">
        <v>82</v>
      </c>
      <c r="AG170" s="35" t="s">
        <v>83</v>
      </c>
      <c r="AI170" s="31" t="s">
        <v>10</v>
      </c>
      <c r="AJ170" s="34">
        <v>17</v>
      </c>
      <c r="AK170" s="34" t="s">
        <v>58</v>
      </c>
      <c r="AL170" s="32" t="s">
        <v>58</v>
      </c>
      <c r="AM170" s="32" t="s">
        <v>58</v>
      </c>
      <c r="AN170" s="32" t="s">
        <v>58</v>
      </c>
      <c r="AO170" s="33" t="s">
        <v>58</v>
      </c>
      <c r="AP170" s="32" t="s">
        <v>58</v>
      </c>
      <c r="AQ170" s="34" t="s">
        <v>58</v>
      </c>
      <c r="AR170" s="34" t="s">
        <v>58</v>
      </c>
      <c r="AS170" s="34" t="s">
        <v>58</v>
      </c>
      <c r="AT170" s="281" t="s">
        <v>58</v>
      </c>
      <c r="AU170" s="35" t="s">
        <v>58</v>
      </c>
      <c r="AX170" s="23" t="s">
        <v>96</v>
      </c>
      <c r="AY170" s="23" t="s">
        <v>331</v>
      </c>
      <c r="CP170"/>
    </row>
    <row r="171" spans="21:94" ht="15" thickBot="1" x14ac:dyDescent="0.35">
      <c r="U171" s="50" t="s">
        <v>537</v>
      </c>
      <c r="V171" s="318">
        <v>16</v>
      </c>
      <c r="W171" s="51" t="s">
        <v>974</v>
      </c>
      <c r="X171" s="52">
        <v>50000</v>
      </c>
      <c r="Y171" s="110">
        <v>6</v>
      </c>
      <c r="Z171" s="46">
        <v>3</v>
      </c>
      <c r="AA171" s="111">
        <v>3</v>
      </c>
      <c r="AB171" s="111">
        <v>4</v>
      </c>
      <c r="AC171" s="112">
        <v>9</v>
      </c>
      <c r="AD171" s="51" t="s">
        <v>137</v>
      </c>
      <c r="AE171" s="40" t="s">
        <v>668</v>
      </c>
      <c r="AF171" s="42" t="s">
        <v>55</v>
      </c>
      <c r="AG171" s="43" t="s">
        <v>55</v>
      </c>
      <c r="AI171" s="31" t="s">
        <v>10</v>
      </c>
      <c r="AJ171" s="34">
        <v>18</v>
      </c>
      <c r="AK171" s="34" t="s">
        <v>58</v>
      </c>
      <c r="AL171" s="32" t="s">
        <v>58</v>
      </c>
      <c r="AM171" s="32" t="s">
        <v>58</v>
      </c>
      <c r="AN171" s="32" t="s">
        <v>58</v>
      </c>
      <c r="AO171" s="33" t="s">
        <v>58</v>
      </c>
      <c r="AP171" s="32" t="s">
        <v>58</v>
      </c>
      <c r="AQ171" s="34" t="s">
        <v>58</v>
      </c>
      <c r="AR171" s="34" t="s">
        <v>58</v>
      </c>
      <c r="AS171" s="34" t="s">
        <v>58</v>
      </c>
      <c r="AT171" s="281" t="s">
        <v>58</v>
      </c>
      <c r="AU171" s="35" t="s">
        <v>58</v>
      </c>
      <c r="AX171" s="23" t="s">
        <v>96</v>
      </c>
      <c r="AY171" s="23" t="s">
        <v>332</v>
      </c>
      <c r="CP171"/>
    </row>
    <row r="172" spans="21:94" ht="15" thickBot="1" x14ac:dyDescent="0.35">
      <c r="U172" s="13" t="s">
        <v>15</v>
      </c>
      <c r="V172" s="316">
        <v>16</v>
      </c>
      <c r="W172" s="15" t="s">
        <v>976</v>
      </c>
      <c r="X172" s="17">
        <v>50000</v>
      </c>
      <c r="Y172" s="104">
        <v>5</v>
      </c>
      <c r="Z172" s="14">
        <v>3</v>
      </c>
      <c r="AA172" s="105">
        <v>3</v>
      </c>
      <c r="AB172" s="105">
        <v>4</v>
      </c>
      <c r="AC172" s="106">
        <v>10</v>
      </c>
      <c r="AD172" s="45" t="s">
        <v>55</v>
      </c>
      <c r="AE172" s="15" t="s">
        <v>757</v>
      </c>
      <c r="AF172" s="309" t="s">
        <v>75</v>
      </c>
      <c r="AG172" s="325" t="s">
        <v>686</v>
      </c>
      <c r="AI172" s="50" t="s">
        <v>10</v>
      </c>
      <c r="AJ172" s="51">
        <v>19</v>
      </c>
      <c r="AK172" s="51" t="s">
        <v>58</v>
      </c>
      <c r="AL172" s="56" t="s">
        <v>58</v>
      </c>
      <c r="AM172" s="56" t="s">
        <v>58</v>
      </c>
      <c r="AN172" s="56" t="s">
        <v>58</v>
      </c>
      <c r="AO172" s="57" t="s">
        <v>58</v>
      </c>
      <c r="AP172" s="56" t="s">
        <v>58</v>
      </c>
      <c r="AQ172" s="51" t="s">
        <v>58</v>
      </c>
      <c r="AR172" s="51" t="s">
        <v>58</v>
      </c>
      <c r="AS172" s="51" t="s">
        <v>58</v>
      </c>
      <c r="AT172" s="296" t="s">
        <v>58</v>
      </c>
      <c r="AU172" s="58" t="s">
        <v>58</v>
      </c>
      <c r="AX172" s="23" t="s">
        <v>96</v>
      </c>
      <c r="AY172" s="23" t="s">
        <v>333</v>
      </c>
      <c r="CP172"/>
    </row>
    <row r="173" spans="21:94" x14ac:dyDescent="0.3">
      <c r="U173" s="31" t="s">
        <v>15</v>
      </c>
      <c r="V173" s="326">
        <v>4</v>
      </c>
      <c r="W173" s="34" t="s">
        <v>977</v>
      </c>
      <c r="X173" s="327">
        <v>40000</v>
      </c>
      <c r="Y173" s="107">
        <v>6</v>
      </c>
      <c r="Z173" s="32">
        <v>2</v>
      </c>
      <c r="AA173" s="108">
        <v>3</v>
      </c>
      <c r="AB173" s="337">
        <v>3</v>
      </c>
      <c r="AC173" s="109">
        <v>8</v>
      </c>
      <c r="AD173" s="34" t="s">
        <v>152</v>
      </c>
      <c r="AE173" s="34" t="s">
        <v>685</v>
      </c>
      <c r="AF173" s="288" t="s">
        <v>686</v>
      </c>
      <c r="AG173" s="289" t="s">
        <v>65</v>
      </c>
      <c r="AI173" s="13" t="s">
        <v>5</v>
      </c>
      <c r="AJ173" s="15">
        <v>1</v>
      </c>
      <c r="AK173" s="45" t="s">
        <v>53</v>
      </c>
      <c r="AL173" s="49">
        <v>7</v>
      </c>
      <c r="AM173" s="14">
        <v>1</v>
      </c>
      <c r="AN173" s="14" t="s">
        <v>54</v>
      </c>
      <c r="AO173" s="49" t="s">
        <v>55</v>
      </c>
      <c r="AP173" s="14" t="s">
        <v>56</v>
      </c>
      <c r="AQ173" s="15" t="s">
        <v>543</v>
      </c>
      <c r="AR173" s="15">
        <v>80000</v>
      </c>
      <c r="AS173" s="15" t="s">
        <v>86</v>
      </c>
      <c r="AT173" s="279" t="s">
        <v>549</v>
      </c>
      <c r="AU173" s="16" t="s">
        <v>544</v>
      </c>
      <c r="AX173" s="23" t="s">
        <v>96</v>
      </c>
      <c r="AY173" s="23" t="s">
        <v>95</v>
      </c>
      <c r="CP173"/>
    </row>
    <row r="174" spans="21:94" x14ac:dyDescent="0.3">
      <c r="U174" s="31" t="s">
        <v>15</v>
      </c>
      <c r="V174" s="314">
        <v>2</v>
      </c>
      <c r="W174" s="34" t="s">
        <v>978</v>
      </c>
      <c r="X174" s="327">
        <v>75000</v>
      </c>
      <c r="Y174" s="107">
        <v>6</v>
      </c>
      <c r="Z174" s="32">
        <v>3</v>
      </c>
      <c r="AA174" s="108">
        <v>3</v>
      </c>
      <c r="AB174" s="108">
        <v>4</v>
      </c>
      <c r="AC174" s="109">
        <v>9</v>
      </c>
      <c r="AD174" s="34" t="s">
        <v>170</v>
      </c>
      <c r="AE174" s="34" t="s">
        <v>985</v>
      </c>
      <c r="AF174" s="288" t="s">
        <v>124</v>
      </c>
      <c r="AG174" s="289" t="s">
        <v>865</v>
      </c>
      <c r="AI174" s="31" t="s">
        <v>5</v>
      </c>
      <c r="AJ174" s="34">
        <v>2</v>
      </c>
      <c r="AK174" s="34" t="s">
        <v>155</v>
      </c>
      <c r="AL174" s="32">
        <v>7</v>
      </c>
      <c r="AM174" s="32">
        <v>2</v>
      </c>
      <c r="AN174" s="32" t="s">
        <v>54</v>
      </c>
      <c r="AO174" s="33" t="s">
        <v>54</v>
      </c>
      <c r="AP174" s="32" t="s">
        <v>62</v>
      </c>
      <c r="AQ174" s="34" t="s">
        <v>156</v>
      </c>
      <c r="AR174" s="34">
        <v>150000</v>
      </c>
      <c r="AS174" s="34" t="s">
        <v>86</v>
      </c>
      <c r="AT174" s="281" t="s">
        <v>612</v>
      </c>
      <c r="AU174" s="35" t="s">
        <v>157</v>
      </c>
      <c r="AX174" s="23" t="s">
        <v>96</v>
      </c>
      <c r="AY174" s="23" t="s">
        <v>334</v>
      </c>
      <c r="CP174"/>
    </row>
    <row r="175" spans="21:94" x14ac:dyDescent="0.3">
      <c r="U175" s="31" t="s">
        <v>15</v>
      </c>
      <c r="V175" s="326">
        <v>2</v>
      </c>
      <c r="W175" s="34" t="s">
        <v>979</v>
      </c>
      <c r="X175" s="327">
        <v>85000</v>
      </c>
      <c r="Y175" s="107">
        <v>6</v>
      </c>
      <c r="Z175" s="32">
        <v>3</v>
      </c>
      <c r="AA175" s="108">
        <v>3</v>
      </c>
      <c r="AB175" s="113">
        <v>4</v>
      </c>
      <c r="AC175" s="109">
        <v>10</v>
      </c>
      <c r="AD175" s="288" t="s">
        <v>983</v>
      </c>
      <c r="AE175" s="34" t="s">
        <v>986</v>
      </c>
      <c r="AF175" s="288" t="s">
        <v>75</v>
      </c>
      <c r="AG175" s="289" t="s">
        <v>686</v>
      </c>
      <c r="AI175" s="31" t="s">
        <v>5</v>
      </c>
      <c r="AJ175" s="34">
        <v>3</v>
      </c>
      <c r="AK175" s="34" t="s">
        <v>640</v>
      </c>
      <c r="AL175" s="32">
        <v>7</v>
      </c>
      <c r="AM175" s="32">
        <v>3</v>
      </c>
      <c r="AN175" s="32" t="s">
        <v>54</v>
      </c>
      <c r="AO175" s="33" t="s">
        <v>60</v>
      </c>
      <c r="AP175" s="32" t="s">
        <v>62</v>
      </c>
      <c r="AQ175" s="34" t="s">
        <v>641</v>
      </c>
      <c r="AR175" s="34">
        <v>160000</v>
      </c>
      <c r="AS175" s="34" t="s">
        <v>86</v>
      </c>
      <c r="AT175" s="281" t="s">
        <v>563</v>
      </c>
      <c r="AU175" s="35" t="s">
        <v>642</v>
      </c>
      <c r="AX175" s="23" t="s">
        <v>96</v>
      </c>
      <c r="AY175" s="23" t="s">
        <v>335</v>
      </c>
      <c r="CP175"/>
    </row>
    <row r="176" spans="21:94" x14ac:dyDescent="0.3">
      <c r="U176" s="31" t="s">
        <v>15</v>
      </c>
      <c r="V176" s="326">
        <v>2</v>
      </c>
      <c r="W176" s="34" t="s">
        <v>980</v>
      </c>
      <c r="X176" s="327">
        <v>95000</v>
      </c>
      <c r="Y176" s="107">
        <v>5</v>
      </c>
      <c r="Z176" s="32">
        <v>4</v>
      </c>
      <c r="AA176" s="108">
        <v>4</v>
      </c>
      <c r="AB176" s="108">
        <v>6</v>
      </c>
      <c r="AC176" s="109">
        <v>10</v>
      </c>
      <c r="AD176" s="288" t="s">
        <v>984</v>
      </c>
      <c r="AE176" s="34" t="s">
        <v>593</v>
      </c>
      <c r="AF176" s="288" t="s">
        <v>75</v>
      </c>
      <c r="AG176" s="289" t="s">
        <v>686</v>
      </c>
      <c r="AI176" s="31" t="s">
        <v>5</v>
      </c>
      <c r="AJ176" s="34">
        <v>4</v>
      </c>
      <c r="AK176" s="34" t="s">
        <v>162</v>
      </c>
      <c r="AL176" s="32">
        <v>5</v>
      </c>
      <c r="AM176" s="32">
        <v>5</v>
      </c>
      <c r="AN176" s="32" t="s">
        <v>61</v>
      </c>
      <c r="AO176" s="33" t="s">
        <v>72</v>
      </c>
      <c r="AP176" s="32" t="s">
        <v>73</v>
      </c>
      <c r="AQ176" s="34" t="s">
        <v>676</v>
      </c>
      <c r="AR176" s="34">
        <v>220000</v>
      </c>
      <c r="AS176" s="34" t="s">
        <v>86</v>
      </c>
      <c r="AT176" s="281" t="s">
        <v>677</v>
      </c>
      <c r="AU176" s="35" t="s">
        <v>678</v>
      </c>
      <c r="AX176" s="23" t="s">
        <v>96</v>
      </c>
      <c r="AY176" s="23" t="s">
        <v>336</v>
      </c>
      <c r="CP176"/>
    </row>
    <row r="177" spans="21:94" x14ac:dyDescent="0.3">
      <c r="U177" s="31" t="s">
        <v>15</v>
      </c>
      <c r="V177" s="314">
        <v>1</v>
      </c>
      <c r="W177" s="34" t="s">
        <v>981</v>
      </c>
      <c r="X177" s="36">
        <v>115000</v>
      </c>
      <c r="Y177" s="107">
        <v>4</v>
      </c>
      <c r="Z177" s="32">
        <v>5</v>
      </c>
      <c r="AA177" s="108">
        <v>5</v>
      </c>
      <c r="AB177" s="108">
        <v>5</v>
      </c>
      <c r="AC177" s="109">
        <v>10</v>
      </c>
      <c r="AD177" s="34" t="s">
        <v>715</v>
      </c>
      <c r="AE177" s="34" t="s">
        <v>581</v>
      </c>
      <c r="AF177" s="34" t="s">
        <v>82</v>
      </c>
      <c r="AG177" s="35" t="s">
        <v>83</v>
      </c>
      <c r="AI177" s="31" t="s">
        <v>5</v>
      </c>
      <c r="AJ177" s="34">
        <v>5</v>
      </c>
      <c r="AK177" s="34" t="s">
        <v>79</v>
      </c>
      <c r="AL177" s="32">
        <v>5</v>
      </c>
      <c r="AM177" s="32">
        <v>5</v>
      </c>
      <c r="AN177" s="32" t="s">
        <v>61</v>
      </c>
      <c r="AO177" s="33" t="s">
        <v>61</v>
      </c>
      <c r="AP177" s="32" t="s">
        <v>73</v>
      </c>
      <c r="AQ177" s="34" t="s">
        <v>615</v>
      </c>
      <c r="AR177" s="34">
        <v>250000</v>
      </c>
      <c r="AS177" s="34" t="s">
        <v>86</v>
      </c>
      <c r="AT177" s="281" t="s">
        <v>574</v>
      </c>
      <c r="AU177" s="35" t="s">
        <v>618</v>
      </c>
      <c r="AX177" s="23" t="s">
        <v>96</v>
      </c>
      <c r="AY177" s="23" t="s">
        <v>337</v>
      </c>
      <c r="CP177"/>
    </row>
    <row r="178" spans="21:94" ht="15" thickBot="1" x14ac:dyDescent="0.35">
      <c r="U178" s="50" t="s">
        <v>15</v>
      </c>
      <c r="V178" s="318">
        <v>16</v>
      </c>
      <c r="W178" s="51" t="s">
        <v>982</v>
      </c>
      <c r="X178" s="52">
        <v>50000</v>
      </c>
      <c r="Y178" s="110">
        <v>5</v>
      </c>
      <c r="Z178" s="46">
        <v>3</v>
      </c>
      <c r="AA178" s="111">
        <v>3</v>
      </c>
      <c r="AB178" s="111">
        <v>4</v>
      </c>
      <c r="AC178" s="112">
        <v>10</v>
      </c>
      <c r="AD178" s="51" t="s">
        <v>137</v>
      </c>
      <c r="AE178" s="40" t="s">
        <v>757</v>
      </c>
      <c r="AF178" s="42" t="s">
        <v>55</v>
      </c>
      <c r="AG178" s="43" t="s">
        <v>55</v>
      </c>
      <c r="AI178" s="31" t="s">
        <v>5</v>
      </c>
      <c r="AJ178" s="34">
        <v>6</v>
      </c>
      <c r="AK178" s="34" t="s">
        <v>77</v>
      </c>
      <c r="AL178" s="32">
        <v>5</v>
      </c>
      <c r="AM178" s="32">
        <v>2</v>
      </c>
      <c r="AN178" s="32" t="s">
        <v>60</v>
      </c>
      <c r="AO178" s="33" t="s">
        <v>72</v>
      </c>
      <c r="AP178" s="32" t="s">
        <v>93</v>
      </c>
      <c r="AQ178" s="34" t="s">
        <v>616</v>
      </c>
      <c r="AR178" s="34">
        <v>0</v>
      </c>
      <c r="AS178" s="34" t="s">
        <v>86</v>
      </c>
      <c r="AT178" s="281" t="s">
        <v>617</v>
      </c>
      <c r="AU178" s="35" t="s">
        <v>619</v>
      </c>
      <c r="AX178" s="23" t="s">
        <v>96</v>
      </c>
      <c r="AY178" s="23" t="s">
        <v>338</v>
      </c>
      <c r="CP178"/>
    </row>
    <row r="179" spans="21:94" x14ac:dyDescent="0.3">
      <c r="U179" s="13" t="s">
        <v>539</v>
      </c>
      <c r="V179" s="316">
        <v>16</v>
      </c>
      <c r="W179" s="15" t="s">
        <v>987</v>
      </c>
      <c r="X179" s="17">
        <v>40000</v>
      </c>
      <c r="Y179" s="104">
        <v>5</v>
      </c>
      <c r="Z179" s="14">
        <v>3</v>
      </c>
      <c r="AA179" s="105">
        <v>4</v>
      </c>
      <c r="AB179" s="114">
        <v>6</v>
      </c>
      <c r="AC179" s="106">
        <v>8</v>
      </c>
      <c r="AD179" s="15" t="s">
        <v>195</v>
      </c>
      <c r="AE179" s="15" t="s">
        <v>994</v>
      </c>
      <c r="AF179" s="309" t="s">
        <v>169</v>
      </c>
      <c r="AG179" s="325" t="s">
        <v>865</v>
      </c>
      <c r="AI179" s="31" t="s">
        <v>5</v>
      </c>
      <c r="AJ179" s="34">
        <v>7</v>
      </c>
      <c r="AK179" s="44" t="s">
        <v>166</v>
      </c>
      <c r="AL179" s="33">
        <v>8</v>
      </c>
      <c r="AM179" s="32">
        <v>3</v>
      </c>
      <c r="AN179" s="32" t="s">
        <v>167</v>
      </c>
      <c r="AO179" s="33" t="s">
        <v>60</v>
      </c>
      <c r="AP179" s="32" t="s">
        <v>62</v>
      </c>
      <c r="AQ179" s="34" t="s">
        <v>168</v>
      </c>
      <c r="AR179" s="34">
        <v>270000</v>
      </c>
      <c r="AS179" s="34" t="s">
        <v>86</v>
      </c>
      <c r="AT179" s="281" t="s">
        <v>654</v>
      </c>
      <c r="AU179" s="35" t="s">
        <v>655</v>
      </c>
      <c r="AX179" s="23" t="s">
        <v>96</v>
      </c>
      <c r="AY179" s="23" t="s">
        <v>339</v>
      </c>
      <c r="CP179"/>
    </row>
    <row r="180" spans="21:94" x14ac:dyDescent="0.3">
      <c r="U180" s="31" t="s">
        <v>539</v>
      </c>
      <c r="V180" s="314">
        <v>16</v>
      </c>
      <c r="W180" s="34" t="s">
        <v>988</v>
      </c>
      <c r="X180" s="36">
        <v>40000</v>
      </c>
      <c r="Y180" s="107">
        <v>4</v>
      </c>
      <c r="Z180" s="32">
        <v>3</v>
      </c>
      <c r="AA180" s="108">
        <v>4</v>
      </c>
      <c r="AB180" s="337">
        <v>6</v>
      </c>
      <c r="AC180" s="109">
        <v>9</v>
      </c>
      <c r="AD180" s="288" t="s">
        <v>904</v>
      </c>
      <c r="AE180" s="34" t="s">
        <v>909</v>
      </c>
      <c r="AF180" s="288" t="s">
        <v>739</v>
      </c>
      <c r="AG180" s="289" t="s">
        <v>113</v>
      </c>
      <c r="AI180" s="31" t="s">
        <v>5</v>
      </c>
      <c r="AJ180" s="34">
        <v>8</v>
      </c>
      <c r="AK180" s="34" t="s">
        <v>636</v>
      </c>
      <c r="AL180" s="32">
        <v>8</v>
      </c>
      <c r="AM180" s="32">
        <v>3</v>
      </c>
      <c r="AN180" s="32" t="s">
        <v>167</v>
      </c>
      <c r="AO180" s="33" t="s">
        <v>60</v>
      </c>
      <c r="AP180" s="32" t="s">
        <v>62</v>
      </c>
      <c r="AQ180" s="34" t="s">
        <v>637</v>
      </c>
      <c r="AR180" s="34">
        <v>280000</v>
      </c>
      <c r="AS180" s="34" t="s">
        <v>86</v>
      </c>
      <c r="AT180" s="281" t="s">
        <v>638</v>
      </c>
      <c r="AU180" s="35" t="s">
        <v>639</v>
      </c>
      <c r="AX180" s="23" t="s">
        <v>96</v>
      </c>
      <c r="AY180" s="23" t="s">
        <v>340</v>
      </c>
      <c r="CP180"/>
    </row>
    <row r="181" spans="21:94" x14ac:dyDescent="0.3">
      <c r="U181" s="31" t="s">
        <v>539</v>
      </c>
      <c r="V181" s="326">
        <v>2</v>
      </c>
      <c r="W181" s="34" t="s">
        <v>989</v>
      </c>
      <c r="X181" s="36">
        <v>75000</v>
      </c>
      <c r="Y181" s="107">
        <v>7</v>
      </c>
      <c r="Z181" s="32">
        <v>3</v>
      </c>
      <c r="AA181" s="108">
        <v>3</v>
      </c>
      <c r="AB181" s="308">
        <v>3</v>
      </c>
      <c r="AC181" s="109">
        <v>8</v>
      </c>
      <c r="AD181" s="288" t="s">
        <v>905</v>
      </c>
      <c r="AE181" s="34" t="s">
        <v>910</v>
      </c>
      <c r="AF181" s="34" t="s">
        <v>100</v>
      </c>
      <c r="AG181" s="289" t="s">
        <v>782</v>
      </c>
      <c r="AI181" s="31" t="s">
        <v>5</v>
      </c>
      <c r="AJ181" s="34">
        <v>9</v>
      </c>
      <c r="AK181" s="34" t="s">
        <v>561</v>
      </c>
      <c r="AL181" s="32">
        <v>8</v>
      </c>
      <c r="AM181" s="32">
        <v>3</v>
      </c>
      <c r="AN181" s="32" t="s">
        <v>167</v>
      </c>
      <c r="AO181" s="33" t="s">
        <v>54</v>
      </c>
      <c r="AP181" s="32" t="s">
        <v>69</v>
      </c>
      <c r="AQ181" s="34" t="s">
        <v>562</v>
      </c>
      <c r="AR181" s="34">
        <v>300000</v>
      </c>
      <c r="AS181" s="34" t="s">
        <v>86</v>
      </c>
      <c r="AT181" s="281" t="s">
        <v>563</v>
      </c>
      <c r="AU181" s="35" t="s">
        <v>564</v>
      </c>
      <c r="AX181" s="23" t="s">
        <v>96</v>
      </c>
      <c r="AY181" s="23" t="s">
        <v>341</v>
      </c>
      <c r="CP181"/>
    </row>
    <row r="182" spans="21:94" x14ac:dyDescent="0.3">
      <c r="U182" s="31" t="s">
        <v>539</v>
      </c>
      <c r="V182" s="314">
        <v>2</v>
      </c>
      <c r="W182" s="34" t="s">
        <v>990</v>
      </c>
      <c r="X182" s="327">
        <v>95000</v>
      </c>
      <c r="Y182" s="107">
        <v>6</v>
      </c>
      <c r="Z182" s="32">
        <v>3</v>
      </c>
      <c r="AA182" s="108">
        <v>3</v>
      </c>
      <c r="AB182" s="108">
        <v>5</v>
      </c>
      <c r="AC182" s="109">
        <v>9</v>
      </c>
      <c r="AD182" s="288" t="s">
        <v>992</v>
      </c>
      <c r="AE182" s="34" t="s">
        <v>635</v>
      </c>
      <c r="AF182" s="288" t="s">
        <v>75</v>
      </c>
      <c r="AG182" s="289" t="s">
        <v>686</v>
      </c>
      <c r="AI182" s="31" t="s">
        <v>5</v>
      </c>
      <c r="AJ182" s="34">
        <v>10</v>
      </c>
      <c r="AK182" s="34" t="s">
        <v>165</v>
      </c>
      <c r="AL182" s="32">
        <v>7</v>
      </c>
      <c r="AM182" s="32">
        <v>3</v>
      </c>
      <c r="AN182" s="32" t="s">
        <v>54</v>
      </c>
      <c r="AO182" s="33" t="s">
        <v>60</v>
      </c>
      <c r="AP182" s="32" t="s">
        <v>69</v>
      </c>
      <c r="AQ182" s="34" t="s">
        <v>171</v>
      </c>
      <c r="AR182" s="34">
        <v>300000</v>
      </c>
      <c r="AS182" s="34" t="s">
        <v>86</v>
      </c>
      <c r="AT182" s="281" t="s">
        <v>638</v>
      </c>
      <c r="AU182" s="35" t="s">
        <v>662</v>
      </c>
      <c r="AX182" s="23" t="s">
        <v>96</v>
      </c>
      <c r="AY182" s="23" t="s">
        <v>351</v>
      </c>
    </row>
    <row r="183" spans="21:94" x14ac:dyDescent="0.3">
      <c r="U183" s="31" t="s">
        <v>539</v>
      </c>
      <c r="V183" s="314">
        <v>2</v>
      </c>
      <c r="W183" s="34" t="s">
        <v>991</v>
      </c>
      <c r="X183" s="36">
        <v>125000</v>
      </c>
      <c r="Y183" s="107">
        <v>3</v>
      </c>
      <c r="Z183" s="32">
        <v>5</v>
      </c>
      <c r="AA183" s="108">
        <v>5</v>
      </c>
      <c r="AB183" s="113">
        <v>6</v>
      </c>
      <c r="AC183" s="109">
        <v>10</v>
      </c>
      <c r="AD183" s="34" t="s">
        <v>993</v>
      </c>
      <c r="AE183" s="34" t="s">
        <v>995</v>
      </c>
      <c r="AF183" s="34" t="s">
        <v>82</v>
      </c>
      <c r="AG183" s="35" t="s">
        <v>100</v>
      </c>
      <c r="AI183" s="31" t="s">
        <v>5</v>
      </c>
      <c r="AJ183" s="34">
        <v>11</v>
      </c>
      <c r="AK183" s="34" t="s">
        <v>175</v>
      </c>
      <c r="AL183" s="32">
        <v>7</v>
      </c>
      <c r="AM183" s="32">
        <v>3</v>
      </c>
      <c r="AN183" s="32" t="s">
        <v>54</v>
      </c>
      <c r="AO183" s="33" t="s">
        <v>54</v>
      </c>
      <c r="AP183" s="32" t="s">
        <v>69</v>
      </c>
      <c r="AQ183" s="34" t="s">
        <v>663</v>
      </c>
      <c r="AR183" s="34">
        <v>0</v>
      </c>
      <c r="AS183" s="34" t="s">
        <v>86</v>
      </c>
      <c r="AT183" s="281" t="s">
        <v>612</v>
      </c>
      <c r="AU183" s="35" t="s">
        <v>172</v>
      </c>
      <c r="AX183" s="23" t="s">
        <v>96</v>
      </c>
      <c r="AY183" s="23" t="s">
        <v>352</v>
      </c>
    </row>
    <row r="184" spans="21:94" ht="15" thickBot="1" x14ac:dyDescent="0.35">
      <c r="U184" s="50" t="s">
        <v>539</v>
      </c>
      <c r="V184" s="318">
        <v>16</v>
      </c>
      <c r="W184" s="51" t="s">
        <v>987</v>
      </c>
      <c r="X184" s="52">
        <v>40000</v>
      </c>
      <c r="Y184" s="110">
        <v>5</v>
      </c>
      <c r="Z184" s="46">
        <v>3</v>
      </c>
      <c r="AA184" s="111">
        <v>4</v>
      </c>
      <c r="AB184" s="115">
        <v>6</v>
      </c>
      <c r="AC184" s="112">
        <v>8</v>
      </c>
      <c r="AD184" s="51" t="s">
        <v>196</v>
      </c>
      <c r="AE184" s="40" t="s">
        <v>994</v>
      </c>
      <c r="AF184" s="42" t="s">
        <v>55</v>
      </c>
      <c r="AG184" s="43" t="s">
        <v>55</v>
      </c>
      <c r="AI184" s="31" t="s">
        <v>5</v>
      </c>
      <c r="AJ184" s="34">
        <v>12</v>
      </c>
      <c r="AK184" s="34" t="s">
        <v>576</v>
      </c>
      <c r="AL184" s="32">
        <v>6</v>
      </c>
      <c r="AM184" s="32">
        <v>6</v>
      </c>
      <c r="AN184" s="32" t="s">
        <v>60</v>
      </c>
      <c r="AO184" s="33" t="s">
        <v>61</v>
      </c>
      <c r="AP184" s="32" t="s">
        <v>88</v>
      </c>
      <c r="AQ184" s="34" t="s">
        <v>573</v>
      </c>
      <c r="AR184" s="34">
        <v>340000</v>
      </c>
      <c r="AS184" s="34" t="s">
        <v>86</v>
      </c>
      <c r="AT184" s="281" t="s">
        <v>574</v>
      </c>
      <c r="AU184" s="35" t="s">
        <v>575</v>
      </c>
      <c r="AX184" s="23" t="s">
        <v>96</v>
      </c>
      <c r="AY184" s="23" t="s">
        <v>1101</v>
      </c>
    </row>
    <row r="185" spans="21:94" x14ac:dyDescent="0.3">
      <c r="U185" s="13" t="s">
        <v>18</v>
      </c>
      <c r="V185" s="316">
        <v>16</v>
      </c>
      <c r="W185" s="15" t="s">
        <v>996</v>
      </c>
      <c r="X185" s="17">
        <v>50000</v>
      </c>
      <c r="Y185" s="104">
        <v>7</v>
      </c>
      <c r="Z185" s="14">
        <v>3</v>
      </c>
      <c r="AA185" s="105">
        <v>3</v>
      </c>
      <c r="AB185" s="105">
        <v>4</v>
      </c>
      <c r="AC185" s="106">
        <v>8</v>
      </c>
      <c r="AD185" s="45" t="s">
        <v>55</v>
      </c>
      <c r="AE185" s="15" t="s">
        <v>758</v>
      </c>
      <c r="AF185" s="309" t="s">
        <v>739</v>
      </c>
      <c r="AG185" s="16" t="s">
        <v>198</v>
      </c>
      <c r="AI185" s="31" t="s">
        <v>5</v>
      </c>
      <c r="AJ185" s="34">
        <v>13</v>
      </c>
      <c r="AK185" s="34" t="s">
        <v>58</v>
      </c>
      <c r="AL185" s="32" t="s">
        <v>58</v>
      </c>
      <c r="AM185" s="32" t="s">
        <v>58</v>
      </c>
      <c r="AN185" s="32" t="s">
        <v>58</v>
      </c>
      <c r="AO185" s="33" t="s">
        <v>58</v>
      </c>
      <c r="AP185" s="32" t="s">
        <v>58</v>
      </c>
      <c r="AQ185" s="34" t="s">
        <v>58</v>
      </c>
      <c r="AR185" s="34" t="s">
        <v>58</v>
      </c>
      <c r="AS185" s="34" t="s">
        <v>58</v>
      </c>
      <c r="AT185" s="281" t="s">
        <v>58</v>
      </c>
      <c r="AU185" s="35" t="s">
        <v>58</v>
      </c>
      <c r="AX185" s="23" t="s">
        <v>96</v>
      </c>
      <c r="AY185" s="23" t="s">
        <v>353</v>
      </c>
    </row>
    <row r="186" spans="21:94" x14ac:dyDescent="0.3">
      <c r="U186" s="31" t="s">
        <v>18</v>
      </c>
      <c r="V186" s="314">
        <v>2</v>
      </c>
      <c r="W186" s="34" t="s">
        <v>997</v>
      </c>
      <c r="X186" s="327">
        <v>80000</v>
      </c>
      <c r="Y186" s="107">
        <v>7</v>
      </c>
      <c r="Z186" s="32">
        <v>3</v>
      </c>
      <c r="AA186" s="108">
        <v>3</v>
      </c>
      <c r="AB186" s="113">
        <v>2</v>
      </c>
      <c r="AC186" s="109">
        <v>8</v>
      </c>
      <c r="AD186" s="34" t="s">
        <v>170</v>
      </c>
      <c r="AE186" s="34" t="s">
        <v>1004</v>
      </c>
      <c r="AF186" s="34" t="s">
        <v>124</v>
      </c>
      <c r="AG186" s="289" t="s">
        <v>1006</v>
      </c>
      <c r="AI186" s="31" t="s">
        <v>5</v>
      </c>
      <c r="AJ186" s="34">
        <v>14</v>
      </c>
      <c r="AK186" s="34" t="s">
        <v>58</v>
      </c>
      <c r="AL186" s="32" t="s">
        <v>58</v>
      </c>
      <c r="AM186" s="32" t="s">
        <v>58</v>
      </c>
      <c r="AN186" s="32" t="s">
        <v>58</v>
      </c>
      <c r="AO186" s="33" t="s">
        <v>58</v>
      </c>
      <c r="AP186" s="32" t="s">
        <v>58</v>
      </c>
      <c r="AQ186" s="34" t="s">
        <v>58</v>
      </c>
      <c r="AR186" s="34" t="s">
        <v>58</v>
      </c>
      <c r="AS186" s="34" t="s">
        <v>58</v>
      </c>
      <c r="AT186" s="281" t="s">
        <v>58</v>
      </c>
      <c r="AU186" s="35" t="s">
        <v>58</v>
      </c>
      <c r="AX186" s="23" t="s">
        <v>96</v>
      </c>
      <c r="AY186" s="23" t="s">
        <v>355</v>
      </c>
    </row>
    <row r="187" spans="21:94" x14ac:dyDescent="0.3">
      <c r="U187" s="31" t="s">
        <v>18</v>
      </c>
      <c r="V187" s="326">
        <v>2</v>
      </c>
      <c r="W187" s="34" t="s">
        <v>998</v>
      </c>
      <c r="X187" s="36">
        <v>85000</v>
      </c>
      <c r="Y187" s="107">
        <v>9</v>
      </c>
      <c r="Z187" s="32">
        <v>2</v>
      </c>
      <c r="AA187" s="108">
        <v>2</v>
      </c>
      <c r="AB187" s="108">
        <v>4</v>
      </c>
      <c r="AC187" s="109">
        <v>8</v>
      </c>
      <c r="AD187" s="288" t="s">
        <v>1002</v>
      </c>
      <c r="AE187" s="34" t="s">
        <v>589</v>
      </c>
      <c r="AF187" s="288" t="s">
        <v>954</v>
      </c>
      <c r="AG187" s="289" t="s">
        <v>99</v>
      </c>
      <c r="AI187" s="31" t="s">
        <v>5</v>
      </c>
      <c r="AJ187" s="34">
        <v>15</v>
      </c>
      <c r="AK187" s="34" t="s">
        <v>58</v>
      </c>
      <c r="AL187" s="32" t="s">
        <v>58</v>
      </c>
      <c r="AM187" s="32" t="s">
        <v>58</v>
      </c>
      <c r="AN187" s="32" t="s">
        <v>58</v>
      </c>
      <c r="AO187" s="33" t="s">
        <v>58</v>
      </c>
      <c r="AP187" s="32" t="s">
        <v>58</v>
      </c>
      <c r="AQ187" s="34" t="s">
        <v>58</v>
      </c>
      <c r="AR187" s="34" t="s">
        <v>58</v>
      </c>
      <c r="AS187" s="34" t="s">
        <v>58</v>
      </c>
      <c r="AT187" s="281" t="s">
        <v>58</v>
      </c>
      <c r="AU187" s="35" t="s">
        <v>58</v>
      </c>
      <c r="AX187" s="23" t="s">
        <v>96</v>
      </c>
      <c r="AY187" s="23" t="s">
        <v>356</v>
      </c>
    </row>
    <row r="188" spans="21:94" x14ac:dyDescent="0.3">
      <c r="U188" s="31" t="s">
        <v>18</v>
      </c>
      <c r="V188" s="314">
        <v>2</v>
      </c>
      <c r="W188" s="34" t="s">
        <v>999</v>
      </c>
      <c r="X188" s="36">
        <v>90000</v>
      </c>
      <c r="Y188" s="328">
        <v>8</v>
      </c>
      <c r="Z188" s="32">
        <v>3</v>
      </c>
      <c r="AA188" s="108">
        <v>3</v>
      </c>
      <c r="AB188" s="308">
        <v>4</v>
      </c>
      <c r="AC188" s="109">
        <v>9</v>
      </c>
      <c r="AD188" s="288" t="s">
        <v>1003</v>
      </c>
      <c r="AE188" s="34" t="s">
        <v>1005</v>
      </c>
      <c r="AF188" s="34" t="s">
        <v>75</v>
      </c>
      <c r="AG188" s="289" t="s">
        <v>740</v>
      </c>
      <c r="AI188" s="31" t="s">
        <v>5</v>
      </c>
      <c r="AJ188" s="34">
        <v>16</v>
      </c>
      <c r="AK188" s="34" t="s">
        <v>58</v>
      </c>
      <c r="AL188" s="32" t="s">
        <v>58</v>
      </c>
      <c r="AM188" s="32" t="s">
        <v>58</v>
      </c>
      <c r="AN188" s="32" t="s">
        <v>58</v>
      </c>
      <c r="AO188" s="33" t="s">
        <v>58</v>
      </c>
      <c r="AP188" s="32" t="s">
        <v>58</v>
      </c>
      <c r="AQ188" s="34" t="s">
        <v>58</v>
      </c>
      <c r="AR188" s="34" t="s">
        <v>58</v>
      </c>
      <c r="AS188" s="34" t="s">
        <v>58</v>
      </c>
      <c r="AT188" s="281" t="s">
        <v>58</v>
      </c>
      <c r="AU188" s="35" t="s">
        <v>58</v>
      </c>
      <c r="AX188" s="23" t="s">
        <v>96</v>
      </c>
      <c r="AY188" s="23" t="s">
        <v>357</v>
      </c>
    </row>
    <row r="189" spans="21:94" x14ac:dyDescent="0.3">
      <c r="U189" s="31" t="s">
        <v>18</v>
      </c>
      <c r="V189" s="314">
        <v>1</v>
      </c>
      <c r="W189" s="34" t="s">
        <v>1000</v>
      </c>
      <c r="X189" s="36">
        <v>150000</v>
      </c>
      <c r="Y189" s="107">
        <v>6</v>
      </c>
      <c r="Z189" s="32">
        <v>5</v>
      </c>
      <c r="AA189" s="108">
        <v>4</v>
      </c>
      <c r="AB189" s="337">
        <v>6</v>
      </c>
      <c r="AC189" s="109">
        <v>9</v>
      </c>
      <c r="AD189" s="34" t="s">
        <v>755</v>
      </c>
      <c r="AE189" s="34" t="s">
        <v>764</v>
      </c>
      <c r="AF189" s="34" t="s">
        <v>82</v>
      </c>
      <c r="AG189" s="35" t="s">
        <v>127</v>
      </c>
      <c r="AI189" s="31" t="s">
        <v>5</v>
      </c>
      <c r="AJ189" s="34">
        <v>17</v>
      </c>
      <c r="AK189" s="34" t="s">
        <v>58</v>
      </c>
      <c r="AL189" s="32" t="s">
        <v>58</v>
      </c>
      <c r="AM189" s="32" t="s">
        <v>58</v>
      </c>
      <c r="AN189" s="32" t="s">
        <v>58</v>
      </c>
      <c r="AO189" s="33" t="s">
        <v>58</v>
      </c>
      <c r="AP189" s="32" t="s">
        <v>58</v>
      </c>
      <c r="AQ189" s="34" t="s">
        <v>58</v>
      </c>
      <c r="AR189" s="34" t="s">
        <v>58</v>
      </c>
      <c r="AS189" s="34" t="s">
        <v>58</v>
      </c>
      <c r="AT189" s="281" t="s">
        <v>58</v>
      </c>
      <c r="AU189" s="35" t="s">
        <v>58</v>
      </c>
      <c r="AX189" s="23" t="s">
        <v>96</v>
      </c>
      <c r="AY189" s="23" t="s">
        <v>358</v>
      </c>
    </row>
    <row r="190" spans="21:94" ht="15" thickBot="1" x14ac:dyDescent="0.35">
      <c r="U190" s="50" t="s">
        <v>18</v>
      </c>
      <c r="V190" s="318">
        <v>16</v>
      </c>
      <c r="W190" s="51" t="s">
        <v>1001</v>
      </c>
      <c r="X190" s="52">
        <v>50000</v>
      </c>
      <c r="Y190" s="110">
        <v>7</v>
      </c>
      <c r="Z190" s="46">
        <v>3</v>
      </c>
      <c r="AA190" s="111">
        <v>3</v>
      </c>
      <c r="AB190" s="111">
        <v>4</v>
      </c>
      <c r="AC190" s="112">
        <v>8</v>
      </c>
      <c r="AD190" s="51" t="s">
        <v>137</v>
      </c>
      <c r="AE190" s="40" t="s">
        <v>758</v>
      </c>
      <c r="AF190" s="42" t="s">
        <v>55</v>
      </c>
      <c r="AG190" s="43" t="s">
        <v>55</v>
      </c>
      <c r="AI190" s="31" t="s">
        <v>5</v>
      </c>
      <c r="AJ190" s="34">
        <v>18</v>
      </c>
      <c r="AK190" s="34" t="s">
        <v>58</v>
      </c>
      <c r="AL190" s="32" t="s">
        <v>58</v>
      </c>
      <c r="AM190" s="32" t="s">
        <v>58</v>
      </c>
      <c r="AN190" s="32" t="s">
        <v>58</v>
      </c>
      <c r="AO190" s="33" t="s">
        <v>58</v>
      </c>
      <c r="AP190" s="32" t="s">
        <v>58</v>
      </c>
      <c r="AQ190" s="34" t="s">
        <v>58</v>
      </c>
      <c r="AR190" s="34" t="s">
        <v>58</v>
      </c>
      <c r="AS190" s="34" t="s">
        <v>58</v>
      </c>
      <c r="AT190" s="281" t="s">
        <v>58</v>
      </c>
      <c r="AU190" s="35" t="s">
        <v>58</v>
      </c>
      <c r="AX190" s="23" t="s">
        <v>96</v>
      </c>
      <c r="AY190" s="23" t="s">
        <v>359</v>
      </c>
    </row>
    <row r="191" spans="21:94" ht="15" thickBot="1" x14ac:dyDescent="0.35">
      <c r="U191" s="13" t="s">
        <v>540</v>
      </c>
      <c r="V191" s="316">
        <v>16</v>
      </c>
      <c r="W191" s="15" t="s">
        <v>1008</v>
      </c>
      <c r="X191" s="17">
        <v>15000</v>
      </c>
      <c r="Y191" s="104">
        <v>5</v>
      </c>
      <c r="Z191" s="14">
        <v>1</v>
      </c>
      <c r="AA191" s="105">
        <v>3</v>
      </c>
      <c r="AB191" s="323">
        <v>4</v>
      </c>
      <c r="AC191" s="106">
        <v>6</v>
      </c>
      <c r="AD191" s="309" t="s">
        <v>1013</v>
      </c>
      <c r="AE191" s="15" t="s">
        <v>1017</v>
      </c>
      <c r="AF191" s="309" t="s">
        <v>686</v>
      </c>
      <c r="AG191" s="16" t="s">
        <v>169</v>
      </c>
      <c r="AI191" s="50" t="s">
        <v>5</v>
      </c>
      <c r="AJ191" s="51">
        <v>19</v>
      </c>
      <c r="AK191" s="51" t="s">
        <v>58</v>
      </c>
      <c r="AL191" s="56" t="s">
        <v>58</v>
      </c>
      <c r="AM191" s="56" t="s">
        <v>58</v>
      </c>
      <c r="AN191" s="56" t="s">
        <v>58</v>
      </c>
      <c r="AO191" s="57" t="s">
        <v>58</v>
      </c>
      <c r="AP191" s="56" t="s">
        <v>58</v>
      </c>
      <c r="AQ191" s="51" t="s">
        <v>58</v>
      </c>
      <c r="AR191" s="51" t="s">
        <v>58</v>
      </c>
      <c r="AS191" s="51" t="s">
        <v>58</v>
      </c>
      <c r="AT191" s="296" t="s">
        <v>58</v>
      </c>
      <c r="AU191" s="58" t="s">
        <v>58</v>
      </c>
      <c r="AX191" s="23" t="s">
        <v>96</v>
      </c>
      <c r="AY191" s="23" t="s">
        <v>360</v>
      </c>
    </row>
    <row r="192" spans="21:94" x14ac:dyDescent="0.3">
      <c r="U192" s="31" t="s">
        <v>540</v>
      </c>
      <c r="V192" s="314">
        <v>2</v>
      </c>
      <c r="W192" s="34" t="s">
        <v>1009</v>
      </c>
      <c r="X192" s="36">
        <v>20000</v>
      </c>
      <c r="Y192" s="107">
        <v>6</v>
      </c>
      <c r="Z192" s="32">
        <v>1</v>
      </c>
      <c r="AA192" s="108">
        <v>3</v>
      </c>
      <c r="AB192" s="108">
        <v>4</v>
      </c>
      <c r="AC192" s="109">
        <v>6</v>
      </c>
      <c r="AD192" s="34" t="s">
        <v>1014</v>
      </c>
      <c r="AE192" s="34" t="s">
        <v>1018</v>
      </c>
      <c r="AF192" s="288" t="s">
        <v>686</v>
      </c>
      <c r="AG192" s="35" t="s">
        <v>169</v>
      </c>
      <c r="AI192" s="13" t="s">
        <v>526</v>
      </c>
      <c r="AJ192" s="15">
        <v>1</v>
      </c>
      <c r="AK192" s="45" t="s">
        <v>53</v>
      </c>
      <c r="AL192" s="49">
        <v>7</v>
      </c>
      <c r="AM192" s="14">
        <v>1</v>
      </c>
      <c r="AN192" s="14" t="s">
        <v>54</v>
      </c>
      <c r="AO192" s="49" t="s">
        <v>55</v>
      </c>
      <c r="AP192" s="14" t="s">
        <v>56</v>
      </c>
      <c r="AQ192" s="15" t="s">
        <v>543</v>
      </c>
      <c r="AR192" s="15">
        <v>80000</v>
      </c>
      <c r="AS192" s="15" t="s">
        <v>149</v>
      </c>
      <c r="AT192" s="279" t="s">
        <v>549</v>
      </c>
      <c r="AU192" s="16" t="s">
        <v>544</v>
      </c>
      <c r="AX192" s="23" t="s">
        <v>96</v>
      </c>
      <c r="AY192" s="23" t="s">
        <v>361</v>
      </c>
    </row>
    <row r="193" spans="21:94" x14ac:dyDescent="0.3">
      <c r="U193" s="31" t="s">
        <v>540</v>
      </c>
      <c r="V193" s="314">
        <v>2</v>
      </c>
      <c r="W193" s="34" t="s">
        <v>1010</v>
      </c>
      <c r="X193" s="36">
        <v>20000</v>
      </c>
      <c r="Y193" s="107">
        <v>6</v>
      </c>
      <c r="Z193" s="32">
        <v>1</v>
      </c>
      <c r="AA193" s="108">
        <v>3</v>
      </c>
      <c r="AB193" s="108">
        <v>4</v>
      </c>
      <c r="AC193" s="109">
        <v>6</v>
      </c>
      <c r="AD193" s="34" t="s">
        <v>197</v>
      </c>
      <c r="AE193" s="34" t="s">
        <v>1019</v>
      </c>
      <c r="AF193" s="288" t="s">
        <v>686</v>
      </c>
      <c r="AG193" s="35" t="s">
        <v>169</v>
      </c>
      <c r="AI193" s="31" t="s">
        <v>526</v>
      </c>
      <c r="AJ193" s="34">
        <v>2</v>
      </c>
      <c r="AK193" s="34" t="s">
        <v>382</v>
      </c>
      <c r="AL193" s="32">
        <v>5</v>
      </c>
      <c r="AM193" s="32">
        <v>2</v>
      </c>
      <c r="AN193" s="32" t="s">
        <v>60</v>
      </c>
      <c r="AO193" s="33" t="s">
        <v>60</v>
      </c>
      <c r="AP193" s="32" t="s">
        <v>93</v>
      </c>
      <c r="AQ193" s="34" t="s">
        <v>551</v>
      </c>
      <c r="AR193" s="34">
        <v>100000</v>
      </c>
      <c r="AS193" s="34" t="s">
        <v>149</v>
      </c>
      <c r="AT193" s="281" t="s">
        <v>552</v>
      </c>
      <c r="AU193" s="35" t="s">
        <v>383</v>
      </c>
      <c r="AX193" s="23" t="s">
        <v>96</v>
      </c>
      <c r="AY193" s="23" t="s">
        <v>1100</v>
      </c>
    </row>
    <row r="194" spans="21:94" x14ac:dyDescent="0.3">
      <c r="U194" s="31" t="s">
        <v>540</v>
      </c>
      <c r="V194" s="314">
        <v>2</v>
      </c>
      <c r="W194" s="34" t="s">
        <v>1011</v>
      </c>
      <c r="X194" s="36">
        <v>30000</v>
      </c>
      <c r="Y194" s="107">
        <v>5</v>
      </c>
      <c r="Z194" s="32">
        <v>1</v>
      </c>
      <c r="AA194" s="108">
        <v>3</v>
      </c>
      <c r="AB194" s="308">
        <v>4</v>
      </c>
      <c r="AC194" s="109">
        <v>6</v>
      </c>
      <c r="AD194" s="34" t="s">
        <v>1015</v>
      </c>
      <c r="AE194" s="34" t="s">
        <v>1018</v>
      </c>
      <c r="AF194" s="288" t="s">
        <v>886</v>
      </c>
      <c r="AG194" s="35" t="s">
        <v>169</v>
      </c>
      <c r="AI194" s="31" t="s">
        <v>526</v>
      </c>
      <c r="AJ194" s="34">
        <v>3</v>
      </c>
      <c r="AK194" s="34" t="s">
        <v>585</v>
      </c>
      <c r="AL194" s="32">
        <v>6</v>
      </c>
      <c r="AM194" s="32">
        <v>3</v>
      </c>
      <c r="AN194" s="32" t="s">
        <v>60</v>
      </c>
      <c r="AO194" s="33" t="s">
        <v>72</v>
      </c>
      <c r="AP194" s="32" t="s">
        <v>62</v>
      </c>
      <c r="AQ194" s="34" t="s">
        <v>586</v>
      </c>
      <c r="AR194" s="34">
        <v>170000</v>
      </c>
      <c r="AS194" s="34" t="s">
        <v>149</v>
      </c>
      <c r="AT194" s="281" t="s">
        <v>579</v>
      </c>
      <c r="AU194" s="35" t="s">
        <v>102</v>
      </c>
      <c r="AX194" s="23" t="s">
        <v>124</v>
      </c>
      <c r="AY194" s="23" t="s">
        <v>176</v>
      </c>
    </row>
    <row r="195" spans="21:94" x14ac:dyDescent="0.3">
      <c r="U195" s="31" t="s">
        <v>540</v>
      </c>
      <c r="V195" s="314">
        <v>2</v>
      </c>
      <c r="W195" s="34" t="s">
        <v>1012</v>
      </c>
      <c r="X195" s="327">
        <v>100000</v>
      </c>
      <c r="Y195" s="328">
        <v>5</v>
      </c>
      <c r="Z195" s="32">
        <v>5</v>
      </c>
      <c r="AA195" s="108">
        <v>5</v>
      </c>
      <c r="AB195" s="337">
        <v>6</v>
      </c>
      <c r="AC195" s="109">
        <v>9</v>
      </c>
      <c r="AD195" s="34" t="s">
        <v>1016</v>
      </c>
      <c r="AE195" s="34" t="s">
        <v>1020</v>
      </c>
      <c r="AF195" s="288" t="s">
        <v>781</v>
      </c>
      <c r="AG195" s="35" t="s">
        <v>100</v>
      </c>
      <c r="AI195" s="31" t="s">
        <v>526</v>
      </c>
      <c r="AJ195" s="34">
        <v>4</v>
      </c>
      <c r="AK195" s="34" t="s">
        <v>109</v>
      </c>
      <c r="AL195" s="32">
        <v>5</v>
      </c>
      <c r="AM195" s="32">
        <v>3</v>
      </c>
      <c r="AN195" s="32" t="s">
        <v>60</v>
      </c>
      <c r="AO195" s="33" t="s">
        <v>61</v>
      </c>
      <c r="AP195" s="32" t="s">
        <v>73</v>
      </c>
      <c r="AQ195" s="34" t="s">
        <v>625</v>
      </c>
      <c r="AR195" s="34">
        <v>170000</v>
      </c>
      <c r="AS195" s="34" t="s">
        <v>149</v>
      </c>
      <c r="AT195" s="281" t="s">
        <v>567</v>
      </c>
      <c r="AU195" s="35" t="s">
        <v>111</v>
      </c>
      <c r="AX195" s="23" t="s">
        <v>124</v>
      </c>
      <c r="AY195" s="23" t="s">
        <v>313</v>
      </c>
    </row>
    <row r="196" spans="21:94" x14ac:dyDescent="0.3">
      <c r="U196" s="31" t="s">
        <v>540</v>
      </c>
      <c r="V196" s="314">
        <v>2</v>
      </c>
      <c r="W196" s="34" t="s">
        <v>1007</v>
      </c>
      <c r="X196" s="36">
        <v>115000</v>
      </c>
      <c r="Y196" s="107">
        <v>4</v>
      </c>
      <c r="Z196" s="32">
        <v>5</v>
      </c>
      <c r="AA196" s="108">
        <v>5</v>
      </c>
      <c r="AB196" s="108">
        <v>5</v>
      </c>
      <c r="AC196" s="109">
        <v>10</v>
      </c>
      <c r="AD196" s="34" t="s">
        <v>683</v>
      </c>
      <c r="AE196" s="34" t="s">
        <v>581</v>
      </c>
      <c r="AF196" s="34" t="s">
        <v>82</v>
      </c>
      <c r="AG196" s="35" t="s">
        <v>83</v>
      </c>
      <c r="AI196" s="31" t="s">
        <v>526</v>
      </c>
      <c r="AJ196" s="34">
        <v>5</v>
      </c>
      <c r="AK196" s="34" t="s">
        <v>79</v>
      </c>
      <c r="AL196" s="32">
        <v>5</v>
      </c>
      <c r="AM196" s="32">
        <v>5</v>
      </c>
      <c r="AN196" s="32" t="s">
        <v>61</v>
      </c>
      <c r="AO196" s="33" t="s">
        <v>61</v>
      </c>
      <c r="AP196" s="32" t="s">
        <v>73</v>
      </c>
      <c r="AQ196" s="34" t="s">
        <v>615</v>
      </c>
      <c r="AR196" s="34">
        <v>250000</v>
      </c>
      <c r="AS196" s="34" t="s">
        <v>149</v>
      </c>
      <c r="AT196" s="281" t="s">
        <v>574</v>
      </c>
      <c r="AU196" s="35" t="s">
        <v>618</v>
      </c>
      <c r="AX196" s="23" t="s">
        <v>124</v>
      </c>
      <c r="AY196" s="23" t="s">
        <v>314</v>
      </c>
    </row>
    <row r="197" spans="21:94" ht="15" thickBot="1" x14ac:dyDescent="0.35">
      <c r="U197" s="50" t="s">
        <v>540</v>
      </c>
      <c r="V197" s="318">
        <v>16</v>
      </c>
      <c r="W197" s="51" t="s">
        <v>1055</v>
      </c>
      <c r="X197" s="52">
        <v>15000</v>
      </c>
      <c r="Y197" s="110">
        <v>5</v>
      </c>
      <c r="Z197" s="46">
        <v>1</v>
      </c>
      <c r="AA197" s="111">
        <v>3</v>
      </c>
      <c r="AB197" s="333">
        <v>4</v>
      </c>
      <c r="AC197" s="112">
        <v>6</v>
      </c>
      <c r="AD197" s="295" t="s">
        <v>1013</v>
      </c>
      <c r="AE197" s="40" t="s">
        <v>1017</v>
      </c>
      <c r="AF197" s="42" t="s">
        <v>55</v>
      </c>
      <c r="AG197" s="43" t="s">
        <v>55</v>
      </c>
      <c r="AI197" s="31" t="s">
        <v>526</v>
      </c>
      <c r="AJ197" s="34">
        <v>6</v>
      </c>
      <c r="AK197" s="34" t="s">
        <v>77</v>
      </c>
      <c r="AL197" s="32">
        <v>5</v>
      </c>
      <c r="AM197" s="32">
        <v>2</v>
      </c>
      <c r="AN197" s="32" t="s">
        <v>60</v>
      </c>
      <c r="AO197" s="33" t="s">
        <v>72</v>
      </c>
      <c r="AP197" s="32" t="s">
        <v>93</v>
      </c>
      <c r="AQ197" s="34" t="s">
        <v>616</v>
      </c>
      <c r="AR197" s="34">
        <v>0</v>
      </c>
      <c r="AS197" s="34" t="s">
        <v>149</v>
      </c>
      <c r="AT197" s="281" t="s">
        <v>617</v>
      </c>
      <c r="AU197" s="35" t="s">
        <v>619</v>
      </c>
      <c r="AX197" s="23" t="s">
        <v>124</v>
      </c>
      <c r="AY197" s="23" t="s">
        <v>143</v>
      </c>
      <c r="CP197"/>
    </row>
    <row r="198" spans="21:94" x14ac:dyDescent="0.3">
      <c r="U198" s="13" t="s">
        <v>25</v>
      </c>
      <c r="V198" s="316">
        <v>16</v>
      </c>
      <c r="W198" s="15" t="s">
        <v>1021</v>
      </c>
      <c r="X198" s="341">
        <v>40000</v>
      </c>
      <c r="Y198" s="104">
        <v>5</v>
      </c>
      <c r="Z198" s="14">
        <v>3</v>
      </c>
      <c r="AA198" s="105">
        <v>4</v>
      </c>
      <c r="AB198" s="114">
        <v>6</v>
      </c>
      <c r="AC198" s="106">
        <v>8</v>
      </c>
      <c r="AD198" s="303" t="s">
        <v>195</v>
      </c>
      <c r="AE198" s="15" t="s">
        <v>994</v>
      </c>
      <c r="AF198" s="15" t="s">
        <v>169</v>
      </c>
      <c r="AG198" s="325" t="s">
        <v>865</v>
      </c>
      <c r="AI198" s="31" t="s">
        <v>526</v>
      </c>
      <c r="AJ198" s="34">
        <v>7</v>
      </c>
      <c r="AK198" s="44" t="s">
        <v>576</v>
      </c>
      <c r="AL198" s="33">
        <v>6</v>
      </c>
      <c r="AM198" s="32">
        <v>6</v>
      </c>
      <c r="AN198" s="32" t="s">
        <v>60</v>
      </c>
      <c r="AO198" s="33" t="s">
        <v>61</v>
      </c>
      <c r="AP198" s="32" t="s">
        <v>88</v>
      </c>
      <c r="AQ198" s="34" t="s">
        <v>573</v>
      </c>
      <c r="AR198" s="34">
        <v>340000</v>
      </c>
      <c r="AS198" s="34" t="s">
        <v>149</v>
      </c>
      <c r="AT198" s="281" t="s">
        <v>574</v>
      </c>
      <c r="AU198" s="35" t="s">
        <v>575</v>
      </c>
      <c r="AX198" s="23" t="s">
        <v>124</v>
      </c>
      <c r="AY198" s="23" t="s">
        <v>315</v>
      </c>
      <c r="CP198"/>
    </row>
    <row r="199" spans="21:94" x14ac:dyDescent="0.3">
      <c r="U199" s="31" t="s">
        <v>25</v>
      </c>
      <c r="V199" s="314">
        <v>2</v>
      </c>
      <c r="W199" s="34" t="s">
        <v>1022</v>
      </c>
      <c r="X199" s="405">
        <v>65000</v>
      </c>
      <c r="Y199" s="107">
        <v>6</v>
      </c>
      <c r="Z199" s="32">
        <v>3</v>
      </c>
      <c r="AA199" s="108">
        <v>4</v>
      </c>
      <c r="AB199" s="108">
        <v>3</v>
      </c>
      <c r="AC199" s="329">
        <v>9</v>
      </c>
      <c r="AD199" s="304" t="s">
        <v>1025</v>
      </c>
      <c r="AE199" s="34" t="s">
        <v>1027</v>
      </c>
      <c r="AF199" s="34" t="s">
        <v>124</v>
      </c>
      <c r="AG199" s="289" t="s">
        <v>865</v>
      </c>
      <c r="AI199" s="31" t="s">
        <v>526</v>
      </c>
      <c r="AJ199" s="34">
        <v>8</v>
      </c>
      <c r="AK199" s="34" t="s">
        <v>58</v>
      </c>
      <c r="AL199" s="32" t="s">
        <v>58</v>
      </c>
      <c r="AM199" s="32" t="s">
        <v>58</v>
      </c>
      <c r="AN199" s="32" t="s">
        <v>58</v>
      </c>
      <c r="AO199" s="33" t="s">
        <v>58</v>
      </c>
      <c r="AP199" s="32" t="s">
        <v>58</v>
      </c>
      <c r="AQ199" s="34" t="s">
        <v>58</v>
      </c>
      <c r="AR199" s="34" t="s">
        <v>58</v>
      </c>
      <c r="AS199" s="34" t="s">
        <v>58</v>
      </c>
      <c r="AT199" s="281" t="s">
        <v>58</v>
      </c>
      <c r="AU199" s="35" t="s">
        <v>58</v>
      </c>
      <c r="AX199" s="23" t="s">
        <v>124</v>
      </c>
      <c r="AY199" s="23" t="s">
        <v>317</v>
      </c>
      <c r="CP199"/>
    </row>
    <row r="200" spans="21:94" x14ac:dyDescent="0.3">
      <c r="U200" s="31" t="s">
        <v>25</v>
      </c>
      <c r="V200" s="314">
        <v>2</v>
      </c>
      <c r="W200" s="34" t="s">
        <v>1023</v>
      </c>
      <c r="X200" s="405">
        <v>85000</v>
      </c>
      <c r="Y200" s="107">
        <v>6</v>
      </c>
      <c r="Z200" s="32">
        <v>3</v>
      </c>
      <c r="AA200" s="108">
        <v>4</v>
      </c>
      <c r="AB200" s="308">
        <v>5</v>
      </c>
      <c r="AC200" s="109">
        <v>9</v>
      </c>
      <c r="AD200" s="304" t="s">
        <v>202</v>
      </c>
      <c r="AE200" s="34" t="s">
        <v>1028</v>
      </c>
      <c r="AF200" s="34" t="s">
        <v>75</v>
      </c>
      <c r="AG200" s="289" t="s">
        <v>686</v>
      </c>
      <c r="AI200" s="31" t="s">
        <v>526</v>
      </c>
      <c r="AJ200" s="34">
        <v>9</v>
      </c>
      <c r="AK200" s="34" t="s">
        <v>58</v>
      </c>
      <c r="AL200" s="32" t="s">
        <v>58</v>
      </c>
      <c r="AM200" s="32" t="s">
        <v>58</v>
      </c>
      <c r="AN200" s="32" t="s">
        <v>58</v>
      </c>
      <c r="AO200" s="33" t="s">
        <v>58</v>
      </c>
      <c r="AP200" s="32" t="s">
        <v>58</v>
      </c>
      <c r="AQ200" s="34" t="s">
        <v>58</v>
      </c>
      <c r="AR200" s="34" t="s">
        <v>58</v>
      </c>
      <c r="AS200" s="34" t="s">
        <v>58</v>
      </c>
      <c r="AT200" s="281" t="s">
        <v>58</v>
      </c>
      <c r="AU200" s="35" t="s">
        <v>58</v>
      </c>
      <c r="AX200" s="23" t="s">
        <v>124</v>
      </c>
      <c r="AY200" s="23" t="s">
        <v>201</v>
      </c>
      <c r="CP200"/>
    </row>
    <row r="201" spans="21:94" x14ac:dyDescent="0.3">
      <c r="U201" s="31" t="s">
        <v>25</v>
      </c>
      <c r="V201" s="314">
        <v>4</v>
      </c>
      <c r="W201" s="34" t="s">
        <v>1024</v>
      </c>
      <c r="X201" s="405">
        <v>115000</v>
      </c>
      <c r="Y201" s="107">
        <v>4</v>
      </c>
      <c r="Z201" s="32">
        <v>5</v>
      </c>
      <c r="AA201" s="108">
        <v>5</v>
      </c>
      <c r="AB201" s="337">
        <v>6</v>
      </c>
      <c r="AC201" s="109">
        <v>10</v>
      </c>
      <c r="AD201" s="304" t="s">
        <v>1026</v>
      </c>
      <c r="AE201" s="34" t="s">
        <v>995</v>
      </c>
      <c r="AF201" s="34" t="s">
        <v>82</v>
      </c>
      <c r="AG201" s="35" t="s">
        <v>100</v>
      </c>
      <c r="AI201" s="31" t="s">
        <v>526</v>
      </c>
      <c r="AJ201" s="34">
        <v>10</v>
      </c>
      <c r="AK201" s="34" t="s">
        <v>58</v>
      </c>
      <c r="AL201" s="32" t="s">
        <v>58</v>
      </c>
      <c r="AM201" s="32" t="s">
        <v>58</v>
      </c>
      <c r="AN201" s="32" t="s">
        <v>58</v>
      </c>
      <c r="AO201" s="33" t="s">
        <v>58</v>
      </c>
      <c r="AP201" s="32" t="s">
        <v>58</v>
      </c>
      <c r="AQ201" s="34" t="s">
        <v>58</v>
      </c>
      <c r="AR201" s="34" t="s">
        <v>58</v>
      </c>
      <c r="AS201" s="34" t="s">
        <v>58</v>
      </c>
      <c r="AT201" s="281" t="s">
        <v>58</v>
      </c>
      <c r="AU201" s="35" t="s">
        <v>58</v>
      </c>
      <c r="AX201" s="23" t="s">
        <v>124</v>
      </c>
      <c r="AY201" s="23" t="s">
        <v>1087</v>
      </c>
      <c r="CP201"/>
    </row>
    <row r="202" spans="21:94" ht="15" thickBot="1" x14ac:dyDescent="0.35">
      <c r="U202" s="50" t="s">
        <v>25</v>
      </c>
      <c r="V202" s="318">
        <v>16</v>
      </c>
      <c r="W202" s="51" t="s">
        <v>1054</v>
      </c>
      <c r="X202" s="343">
        <v>40000</v>
      </c>
      <c r="Y202" s="116">
        <v>5</v>
      </c>
      <c r="Z202" s="56">
        <v>3</v>
      </c>
      <c r="AA202" s="117">
        <v>4</v>
      </c>
      <c r="AB202" s="409">
        <v>6</v>
      </c>
      <c r="AC202" s="118">
        <v>8</v>
      </c>
      <c r="AD202" s="310" t="s">
        <v>196</v>
      </c>
      <c r="AE202" s="40" t="s">
        <v>994</v>
      </c>
      <c r="AF202" s="42" t="s">
        <v>55</v>
      </c>
      <c r="AG202" s="43" t="s">
        <v>55</v>
      </c>
      <c r="AI202" s="31" t="s">
        <v>526</v>
      </c>
      <c r="AJ202" s="34">
        <v>11</v>
      </c>
      <c r="AK202" s="34" t="s">
        <v>58</v>
      </c>
      <c r="AL202" s="32" t="s">
        <v>58</v>
      </c>
      <c r="AM202" s="32" t="s">
        <v>58</v>
      </c>
      <c r="AN202" s="32" t="s">
        <v>58</v>
      </c>
      <c r="AO202" s="33" t="s">
        <v>58</v>
      </c>
      <c r="AP202" s="32" t="s">
        <v>58</v>
      </c>
      <c r="AQ202" s="34" t="s">
        <v>58</v>
      </c>
      <c r="AR202" s="34" t="s">
        <v>58</v>
      </c>
      <c r="AS202" s="34" t="s">
        <v>58</v>
      </c>
      <c r="AT202" s="281" t="s">
        <v>58</v>
      </c>
      <c r="AU202" s="35" t="s">
        <v>58</v>
      </c>
      <c r="AX202" s="23" t="s">
        <v>124</v>
      </c>
      <c r="AY202" s="23" t="s">
        <v>318</v>
      </c>
      <c r="CP202"/>
    </row>
    <row r="203" spans="21:94" x14ac:dyDescent="0.3">
      <c r="U203" s="13" t="s">
        <v>542</v>
      </c>
      <c r="V203" s="316">
        <v>16</v>
      </c>
      <c r="W203" s="15" t="s">
        <v>1036</v>
      </c>
      <c r="X203" s="17">
        <v>40000</v>
      </c>
      <c r="Y203" s="209">
        <v>6</v>
      </c>
      <c r="Z203" s="20">
        <v>2</v>
      </c>
      <c r="AA203" s="210">
        <v>3</v>
      </c>
      <c r="AB203" s="210">
        <v>4</v>
      </c>
      <c r="AC203" s="211">
        <v>8</v>
      </c>
      <c r="AD203" s="15" t="s">
        <v>152</v>
      </c>
      <c r="AE203" s="15" t="s">
        <v>1029</v>
      </c>
      <c r="AF203" s="15" t="s">
        <v>123</v>
      </c>
      <c r="AG203" s="16" t="s">
        <v>75</v>
      </c>
      <c r="AI203" s="31" t="s">
        <v>526</v>
      </c>
      <c r="AJ203" s="34">
        <v>12</v>
      </c>
      <c r="AK203" s="34" t="s">
        <v>58</v>
      </c>
      <c r="AL203" s="32" t="s">
        <v>58</v>
      </c>
      <c r="AM203" s="32" t="s">
        <v>58</v>
      </c>
      <c r="AN203" s="32" t="s">
        <v>58</v>
      </c>
      <c r="AO203" s="33" t="s">
        <v>58</v>
      </c>
      <c r="AP203" s="32" t="s">
        <v>58</v>
      </c>
      <c r="AQ203" s="34" t="s">
        <v>58</v>
      </c>
      <c r="AR203" s="34" t="s">
        <v>58</v>
      </c>
      <c r="AS203" s="34" t="s">
        <v>58</v>
      </c>
      <c r="AT203" s="281" t="s">
        <v>58</v>
      </c>
      <c r="AU203" s="35" t="s">
        <v>58</v>
      </c>
      <c r="AX203" s="23" t="s">
        <v>124</v>
      </c>
      <c r="AY203" s="23" t="s">
        <v>319</v>
      </c>
    </row>
    <row r="204" spans="21:94" x14ac:dyDescent="0.3">
      <c r="U204" s="31" t="s">
        <v>542</v>
      </c>
      <c r="V204" s="314">
        <v>6</v>
      </c>
      <c r="W204" s="34" t="s">
        <v>1037</v>
      </c>
      <c r="X204" s="36">
        <v>15000</v>
      </c>
      <c r="Y204" s="107">
        <v>5</v>
      </c>
      <c r="Z204" s="32">
        <v>1</v>
      </c>
      <c r="AA204" s="108">
        <v>3</v>
      </c>
      <c r="AB204" s="308">
        <v>4</v>
      </c>
      <c r="AC204" s="109">
        <v>6</v>
      </c>
      <c r="AD204" s="288" t="s">
        <v>1013</v>
      </c>
      <c r="AE204" s="34" t="s">
        <v>765</v>
      </c>
      <c r="AF204" s="34" t="s">
        <v>123</v>
      </c>
      <c r="AG204" s="35" t="s">
        <v>169</v>
      </c>
      <c r="AI204" s="31" t="s">
        <v>526</v>
      </c>
      <c r="AJ204" s="34">
        <v>13</v>
      </c>
      <c r="AK204" s="34" t="s">
        <v>58</v>
      </c>
      <c r="AL204" s="32" t="s">
        <v>58</v>
      </c>
      <c r="AM204" s="32" t="s">
        <v>58</v>
      </c>
      <c r="AN204" s="32" t="s">
        <v>58</v>
      </c>
      <c r="AO204" s="33" t="s">
        <v>58</v>
      </c>
      <c r="AP204" s="32" t="s">
        <v>58</v>
      </c>
      <c r="AQ204" s="34" t="s">
        <v>58</v>
      </c>
      <c r="AR204" s="34" t="s">
        <v>58</v>
      </c>
      <c r="AS204" s="34" t="s">
        <v>58</v>
      </c>
      <c r="AT204" s="281" t="s">
        <v>58</v>
      </c>
      <c r="AU204" s="35" t="s">
        <v>58</v>
      </c>
      <c r="AX204" s="23" t="s">
        <v>124</v>
      </c>
      <c r="AY204" s="23" t="s">
        <v>1088</v>
      </c>
    </row>
    <row r="205" spans="21:94" x14ac:dyDescent="0.3">
      <c r="U205" s="31" t="s">
        <v>542</v>
      </c>
      <c r="V205" s="314">
        <v>3</v>
      </c>
      <c r="W205" s="34" t="s">
        <v>1038</v>
      </c>
      <c r="X205" s="36">
        <v>50000</v>
      </c>
      <c r="Y205" s="107">
        <v>7</v>
      </c>
      <c r="Z205" s="32">
        <v>3</v>
      </c>
      <c r="AA205" s="108">
        <v>3</v>
      </c>
      <c r="AB205" s="108">
        <v>4</v>
      </c>
      <c r="AC205" s="109">
        <v>8</v>
      </c>
      <c r="AD205" s="34" t="s">
        <v>1044</v>
      </c>
      <c r="AE205" s="34" t="s">
        <v>761</v>
      </c>
      <c r="AF205" s="34" t="s">
        <v>112</v>
      </c>
      <c r="AG205" s="35" t="s">
        <v>113</v>
      </c>
      <c r="AI205" s="31" t="s">
        <v>526</v>
      </c>
      <c r="AJ205" s="34">
        <v>14</v>
      </c>
      <c r="AK205" s="34" t="s">
        <v>58</v>
      </c>
      <c r="AL205" s="32" t="s">
        <v>58</v>
      </c>
      <c r="AM205" s="32" t="s">
        <v>58</v>
      </c>
      <c r="AN205" s="32" t="s">
        <v>58</v>
      </c>
      <c r="AO205" s="33" t="s">
        <v>58</v>
      </c>
      <c r="AP205" s="32" t="s">
        <v>58</v>
      </c>
      <c r="AQ205" s="34" t="s">
        <v>58</v>
      </c>
      <c r="AR205" s="34" t="s">
        <v>58</v>
      </c>
      <c r="AS205" s="34" t="s">
        <v>58</v>
      </c>
      <c r="AT205" s="281" t="s">
        <v>58</v>
      </c>
      <c r="AU205" s="35" t="s">
        <v>58</v>
      </c>
      <c r="AX205" s="23" t="s">
        <v>124</v>
      </c>
      <c r="AY205" s="23" t="s">
        <v>320</v>
      </c>
    </row>
    <row r="206" spans="21:94" x14ac:dyDescent="0.3">
      <c r="U206" s="31" t="s">
        <v>542</v>
      </c>
      <c r="V206" s="314">
        <v>1</v>
      </c>
      <c r="W206" s="34" t="s">
        <v>1039</v>
      </c>
      <c r="X206" s="327">
        <v>80000</v>
      </c>
      <c r="Y206" s="107">
        <v>7</v>
      </c>
      <c r="Z206" s="32">
        <v>3</v>
      </c>
      <c r="AA206" s="108">
        <v>3</v>
      </c>
      <c r="AB206" s="113">
        <v>2</v>
      </c>
      <c r="AC206" s="109">
        <v>8</v>
      </c>
      <c r="AD206" s="34" t="s">
        <v>1045</v>
      </c>
      <c r="AE206" s="34" t="s">
        <v>766</v>
      </c>
      <c r="AF206" s="34" t="s">
        <v>120</v>
      </c>
      <c r="AG206" s="35" t="s">
        <v>113</v>
      </c>
      <c r="AI206" s="31" t="s">
        <v>526</v>
      </c>
      <c r="AJ206" s="34">
        <v>15</v>
      </c>
      <c r="AK206" s="34" t="s">
        <v>58</v>
      </c>
      <c r="AL206" s="32" t="s">
        <v>58</v>
      </c>
      <c r="AM206" s="32" t="s">
        <v>58</v>
      </c>
      <c r="AN206" s="32" t="s">
        <v>58</v>
      </c>
      <c r="AO206" s="33" t="s">
        <v>58</v>
      </c>
      <c r="AP206" s="32" t="s">
        <v>58</v>
      </c>
      <c r="AQ206" s="34" t="s">
        <v>58</v>
      </c>
      <c r="AR206" s="34" t="s">
        <v>58</v>
      </c>
      <c r="AS206" s="34" t="s">
        <v>58</v>
      </c>
      <c r="AT206" s="281" t="s">
        <v>58</v>
      </c>
      <c r="AU206" s="35" t="s">
        <v>58</v>
      </c>
      <c r="AX206" s="23" t="s">
        <v>124</v>
      </c>
      <c r="AY206" s="23" t="s">
        <v>1099</v>
      </c>
    </row>
    <row r="207" spans="21:94" x14ac:dyDescent="0.3">
      <c r="U207" s="31" t="s">
        <v>542</v>
      </c>
      <c r="V207" s="314">
        <v>1</v>
      </c>
      <c r="W207" s="34" t="s">
        <v>1040</v>
      </c>
      <c r="X207" s="36">
        <v>85000</v>
      </c>
      <c r="Y207" s="107">
        <v>9</v>
      </c>
      <c r="Z207" s="32">
        <v>2</v>
      </c>
      <c r="AA207" s="108">
        <v>2</v>
      </c>
      <c r="AB207" s="108">
        <v>4</v>
      </c>
      <c r="AC207" s="109">
        <v>8</v>
      </c>
      <c r="AD207" s="288" t="s">
        <v>1046</v>
      </c>
      <c r="AE207" s="34" t="s">
        <v>1030</v>
      </c>
      <c r="AF207" s="34" t="s">
        <v>127</v>
      </c>
      <c r="AG207" s="35" t="s">
        <v>128</v>
      </c>
      <c r="AI207" s="31" t="s">
        <v>526</v>
      </c>
      <c r="AJ207" s="34">
        <v>16</v>
      </c>
      <c r="AK207" s="34" t="s">
        <v>58</v>
      </c>
      <c r="AL207" s="32" t="s">
        <v>58</v>
      </c>
      <c r="AM207" s="32" t="s">
        <v>58</v>
      </c>
      <c r="AN207" s="32" t="s">
        <v>58</v>
      </c>
      <c r="AO207" s="33" t="s">
        <v>58</v>
      </c>
      <c r="AP207" s="32" t="s">
        <v>58</v>
      </c>
      <c r="AQ207" s="34" t="s">
        <v>58</v>
      </c>
      <c r="AR207" s="34" t="s">
        <v>58</v>
      </c>
      <c r="AS207" s="34" t="s">
        <v>58</v>
      </c>
      <c r="AT207" s="281" t="s">
        <v>58</v>
      </c>
      <c r="AU207" s="35" t="s">
        <v>58</v>
      </c>
      <c r="AX207" s="23" t="s">
        <v>124</v>
      </c>
      <c r="AY207" s="23" t="s">
        <v>141</v>
      </c>
    </row>
    <row r="208" spans="21:94" x14ac:dyDescent="0.3">
      <c r="U208" s="31" t="s">
        <v>542</v>
      </c>
      <c r="V208" s="314">
        <v>1</v>
      </c>
      <c r="W208" s="34" t="s">
        <v>1041</v>
      </c>
      <c r="X208" s="36">
        <v>90000</v>
      </c>
      <c r="Y208" s="328">
        <v>8</v>
      </c>
      <c r="Z208" s="32">
        <v>3</v>
      </c>
      <c r="AA208" s="108">
        <v>3</v>
      </c>
      <c r="AB208" s="308">
        <v>4</v>
      </c>
      <c r="AC208" s="109">
        <v>9</v>
      </c>
      <c r="AD208" s="288" t="s">
        <v>1047</v>
      </c>
      <c r="AE208" s="34" t="s">
        <v>1031</v>
      </c>
      <c r="AF208" s="34" t="s">
        <v>96</v>
      </c>
      <c r="AG208" s="35" t="s">
        <v>76</v>
      </c>
      <c r="AI208" s="31" t="s">
        <v>526</v>
      </c>
      <c r="AJ208" s="34">
        <v>17</v>
      </c>
      <c r="AK208" s="34" t="s">
        <v>58</v>
      </c>
      <c r="AL208" s="32" t="s">
        <v>58</v>
      </c>
      <c r="AM208" s="32" t="s">
        <v>58</v>
      </c>
      <c r="AN208" s="32" t="s">
        <v>58</v>
      </c>
      <c r="AO208" s="33" t="s">
        <v>58</v>
      </c>
      <c r="AP208" s="32" t="s">
        <v>58</v>
      </c>
      <c r="AQ208" s="34" t="s">
        <v>58</v>
      </c>
      <c r="AR208" s="34" t="s">
        <v>58</v>
      </c>
      <c r="AS208" s="34" t="s">
        <v>58</v>
      </c>
      <c r="AT208" s="281" t="s">
        <v>58</v>
      </c>
      <c r="AU208" s="35" t="s">
        <v>58</v>
      </c>
      <c r="AX208" s="23" t="s">
        <v>124</v>
      </c>
      <c r="AY208" s="23" t="s">
        <v>342</v>
      </c>
    </row>
    <row r="209" spans="21:51" x14ac:dyDescent="0.3">
      <c r="U209" s="31" t="s">
        <v>542</v>
      </c>
      <c r="V209" s="314">
        <v>1</v>
      </c>
      <c r="W209" s="34" t="s">
        <v>1042</v>
      </c>
      <c r="X209" s="36">
        <v>115000</v>
      </c>
      <c r="Y209" s="107">
        <v>4</v>
      </c>
      <c r="Z209" s="32">
        <v>5</v>
      </c>
      <c r="AA209" s="108">
        <v>5</v>
      </c>
      <c r="AB209" s="108">
        <v>5</v>
      </c>
      <c r="AC209" s="109">
        <v>10</v>
      </c>
      <c r="AD209" s="34" t="s">
        <v>715</v>
      </c>
      <c r="AE209" s="34" t="s">
        <v>763</v>
      </c>
      <c r="AF209" s="34" t="s">
        <v>99</v>
      </c>
      <c r="AG209" s="35" t="s">
        <v>83</v>
      </c>
      <c r="AI209" s="31" t="s">
        <v>526</v>
      </c>
      <c r="AJ209" s="34">
        <v>18</v>
      </c>
      <c r="AK209" s="34" t="s">
        <v>58</v>
      </c>
      <c r="AL209" s="32" t="s">
        <v>58</v>
      </c>
      <c r="AM209" s="32" t="s">
        <v>58</v>
      </c>
      <c r="AN209" s="32" t="s">
        <v>58</v>
      </c>
      <c r="AO209" s="33" t="s">
        <v>58</v>
      </c>
      <c r="AP209" s="32" t="s">
        <v>58</v>
      </c>
      <c r="AQ209" s="34" t="s">
        <v>58</v>
      </c>
      <c r="AR209" s="34" t="s">
        <v>58</v>
      </c>
      <c r="AS209" s="34" t="s">
        <v>58</v>
      </c>
      <c r="AT209" s="281" t="s">
        <v>58</v>
      </c>
      <c r="AU209" s="35" t="s">
        <v>58</v>
      </c>
      <c r="AX209" s="23" t="s">
        <v>124</v>
      </c>
      <c r="AY209" s="23" t="s">
        <v>343</v>
      </c>
    </row>
    <row r="210" spans="21:51" ht="15" thickBot="1" x14ac:dyDescent="0.35">
      <c r="U210" s="31" t="s">
        <v>542</v>
      </c>
      <c r="V210" s="314">
        <v>1</v>
      </c>
      <c r="W210" s="34" t="s">
        <v>1043</v>
      </c>
      <c r="X210" s="36">
        <v>150000</v>
      </c>
      <c r="Y210" s="107">
        <v>6</v>
      </c>
      <c r="Z210" s="32">
        <v>5</v>
      </c>
      <c r="AA210" s="108">
        <v>4</v>
      </c>
      <c r="AB210" s="337">
        <v>6</v>
      </c>
      <c r="AC210" s="109">
        <v>9</v>
      </c>
      <c r="AD210" s="34" t="s">
        <v>755</v>
      </c>
      <c r="AE210" s="34" t="s">
        <v>767</v>
      </c>
      <c r="AF210" s="34" t="s">
        <v>99</v>
      </c>
      <c r="AG210" s="35" t="s">
        <v>100</v>
      </c>
      <c r="AI210" s="50" t="s">
        <v>526</v>
      </c>
      <c r="AJ210" s="51">
        <v>19</v>
      </c>
      <c r="AK210" s="51" t="s">
        <v>58</v>
      </c>
      <c r="AL210" s="56" t="s">
        <v>58</v>
      </c>
      <c r="AM210" s="56" t="s">
        <v>58</v>
      </c>
      <c r="AN210" s="56" t="s">
        <v>58</v>
      </c>
      <c r="AO210" s="57" t="s">
        <v>58</v>
      </c>
      <c r="AP210" s="56" t="s">
        <v>58</v>
      </c>
      <c r="AQ210" s="51" t="s">
        <v>58</v>
      </c>
      <c r="AR210" s="51" t="s">
        <v>58</v>
      </c>
      <c r="AS210" s="51" t="s">
        <v>58</v>
      </c>
      <c r="AT210" s="296" t="s">
        <v>58</v>
      </c>
      <c r="AU210" s="58" t="s">
        <v>58</v>
      </c>
      <c r="AX210" s="23" t="s">
        <v>124</v>
      </c>
      <c r="AY210" s="23" t="s">
        <v>344</v>
      </c>
    </row>
    <row r="211" spans="21:51" ht="15" thickBot="1" x14ac:dyDescent="0.35">
      <c r="U211" s="50" t="s">
        <v>542</v>
      </c>
      <c r="V211" s="318">
        <v>16</v>
      </c>
      <c r="W211" s="51" t="s">
        <v>1053</v>
      </c>
      <c r="X211" s="52">
        <v>40000</v>
      </c>
      <c r="Y211" s="110">
        <v>6</v>
      </c>
      <c r="Z211" s="46">
        <v>2</v>
      </c>
      <c r="AA211" s="111">
        <v>3</v>
      </c>
      <c r="AB211" s="111">
        <v>4</v>
      </c>
      <c r="AC211" s="112">
        <v>8</v>
      </c>
      <c r="AD211" s="51" t="s">
        <v>828</v>
      </c>
      <c r="AE211" s="40" t="s">
        <v>762</v>
      </c>
      <c r="AF211" s="42" t="s">
        <v>55</v>
      </c>
      <c r="AG211" s="43" t="s">
        <v>55</v>
      </c>
      <c r="AI211" s="13" t="s">
        <v>527</v>
      </c>
      <c r="AJ211" s="15">
        <v>1</v>
      </c>
      <c r="AK211" s="45" t="s">
        <v>582</v>
      </c>
      <c r="AL211" s="49">
        <v>6</v>
      </c>
      <c r="AM211" s="14">
        <v>2</v>
      </c>
      <c r="AN211" s="14" t="s">
        <v>60</v>
      </c>
      <c r="AO211" s="49" t="s">
        <v>61</v>
      </c>
      <c r="AP211" s="14" t="s">
        <v>93</v>
      </c>
      <c r="AQ211" s="15" t="s">
        <v>583</v>
      </c>
      <c r="AR211" s="15">
        <v>70000</v>
      </c>
      <c r="AS211" s="15" t="s">
        <v>525</v>
      </c>
      <c r="AT211" s="279" t="s">
        <v>584</v>
      </c>
      <c r="AU211" s="16" t="s">
        <v>415</v>
      </c>
      <c r="AX211" s="23" t="s">
        <v>124</v>
      </c>
      <c r="AY211" s="23" t="s">
        <v>345</v>
      </c>
    </row>
    <row r="212" spans="21:51" x14ac:dyDescent="0.3">
      <c r="U212" s="13" t="s">
        <v>26</v>
      </c>
      <c r="V212" s="316">
        <v>16</v>
      </c>
      <c r="W212" s="15" t="s">
        <v>1048</v>
      </c>
      <c r="X212" s="17">
        <v>40000</v>
      </c>
      <c r="Y212" s="104">
        <v>6</v>
      </c>
      <c r="Z212" s="14">
        <v>3</v>
      </c>
      <c r="AA212" s="105">
        <v>3</v>
      </c>
      <c r="AB212" s="323">
        <v>4</v>
      </c>
      <c r="AC212" s="106">
        <v>8</v>
      </c>
      <c r="AD212" s="45" t="s">
        <v>55</v>
      </c>
      <c r="AE212" s="15" t="s">
        <v>1059</v>
      </c>
      <c r="AF212" s="15" t="s">
        <v>169</v>
      </c>
      <c r="AG212" s="16" t="s">
        <v>113</v>
      </c>
      <c r="AI212" s="31" t="s">
        <v>527</v>
      </c>
      <c r="AJ212" s="34">
        <v>2</v>
      </c>
      <c r="AK212" s="34" t="s">
        <v>53</v>
      </c>
      <c r="AL212" s="32">
        <v>7</v>
      </c>
      <c r="AM212" s="32">
        <v>1</v>
      </c>
      <c r="AN212" s="32" t="s">
        <v>54</v>
      </c>
      <c r="AO212" s="33" t="s">
        <v>55</v>
      </c>
      <c r="AP212" s="32" t="s">
        <v>56</v>
      </c>
      <c r="AQ212" s="34" t="s">
        <v>543</v>
      </c>
      <c r="AR212" s="34">
        <v>80000</v>
      </c>
      <c r="AS212" s="34" t="s">
        <v>525</v>
      </c>
      <c r="AT212" s="281" t="s">
        <v>549</v>
      </c>
      <c r="AU212" s="35" t="s">
        <v>544</v>
      </c>
      <c r="AX212" s="23" t="s">
        <v>124</v>
      </c>
      <c r="AY212" s="23" t="s">
        <v>872</v>
      </c>
    </row>
    <row r="213" spans="21:51" x14ac:dyDescent="0.3">
      <c r="U213" s="18" t="s">
        <v>26</v>
      </c>
      <c r="V213" s="315">
        <v>2</v>
      </c>
      <c r="W213" s="19" t="s">
        <v>1049</v>
      </c>
      <c r="X213" s="208">
        <v>100000</v>
      </c>
      <c r="Y213" s="209">
        <v>8</v>
      </c>
      <c r="Z213" s="20">
        <v>3</v>
      </c>
      <c r="AA213" s="210">
        <v>2</v>
      </c>
      <c r="AB213" s="349">
        <v>3</v>
      </c>
      <c r="AC213" s="211">
        <v>8</v>
      </c>
      <c r="AD213" s="212" t="s">
        <v>414</v>
      </c>
      <c r="AE213" s="19" t="s">
        <v>1060</v>
      </c>
      <c r="AF213" s="19" t="s">
        <v>100</v>
      </c>
      <c r="AG213" s="22" t="s">
        <v>128</v>
      </c>
      <c r="AI213" s="31" t="s">
        <v>527</v>
      </c>
      <c r="AJ213" s="34">
        <v>3</v>
      </c>
      <c r="AK213" s="34" t="s">
        <v>664</v>
      </c>
      <c r="AL213" s="32">
        <v>7</v>
      </c>
      <c r="AM213" s="32">
        <v>2</v>
      </c>
      <c r="AN213" s="32" t="s">
        <v>60</v>
      </c>
      <c r="AO213" s="33" t="s">
        <v>72</v>
      </c>
      <c r="AP213" s="32" t="s">
        <v>93</v>
      </c>
      <c r="AQ213" s="34" t="s">
        <v>665</v>
      </c>
      <c r="AR213" s="34">
        <v>110000</v>
      </c>
      <c r="AS213" s="34" t="s">
        <v>525</v>
      </c>
      <c r="AT213" s="281" t="s">
        <v>666</v>
      </c>
      <c r="AU213" s="35" t="s">
        <v>106</v>
      </c>
      <c r="AX213" s="23" t="s">
        <v>124</v>
      </c>
      <c r="AY213" s="23" t="s">
        <v>346</v>
      </c>
    </row>
    <row r="214" spans="21:51" x14ac:dyDescent="0.3">
      <c r="U214" s="18" t="s">
        <v>26</v>
      </c>
      <c r="V214" s="315">
        <v>2</v>
      </c>
      <c r="W214" s="19" t="s">
        <v>1050</v>
      </c>
      <c r="X214" s="208">
        <v>110000</v>
      </c>
      <c r="Y214" s="209">
        <v>6</v>
      </c>
      <c r="Z214" s="20">
        <v>4</v>
      </c>
      <c r="AA214" s="210">
        <v>2</v>
      </c>
      <c r="AB214" s="210">
        <v>2</v>
      </c>
      <c r="AC214" s="211">
        <v>9</v>
      </c>
      <c r="AD214" s="212" t="s">
        <v>1056</v>
      </c>
      <c r="AE214" s="19" t="s">
        <v>1061</v>
      </c>
      <c r="AF214" s="19" t="s">
        <v>83</v>
      </c>
      <c r="AG214" s="22" t="s">
        <v>82</v>
      </c>
      <c r="AI214" s="31" t="s">
        <v>527</v>
      </c>
      <c r="AJ214" s="34">
        <v>4</v>
      </c>
      <c r="AK214" s="34" t="s">
        <v>416</v>
      </c>
      <c r="AL214" s="32">
        <v>6</v>
      </c>
      <c r="AM214" s="32">
        <v>3</v>
      </c>
      <c r="AN214" s="32" t="s">
        <v>60</v>
      </c>
      <c r="AO214" s="33" t="s">
        <v>61</v>
      </c>
      <c r="AP214" s="32" t="s">
        <v>62</v>
      </c>
      <c r="AQ214" s="34" t="s">
        <v>651</v>
      </c>
      <c r="AR214" s="34">
        <v>160000</v>
      </c>
      <c r="AS214" s="34" t="s">
        <v>525</v>
      </c>
      <c r="AT214" s="281" t="s">
        <v>652</v>
      </c>
      <c r="AU214" s="35" t="s">
        <v>653</v>
      </c>
      <c r="AX214" s="23" t="s">
        <v>124</v>
      </c>
      <c r="AY214" s="23" t="s">
        <v>348</v>
      </c>
    </row>
    <row r="215" spans="21:51" x14ac:dyDescent="0.3">
      <c r="U215" s="18" t="s">
        <v>26</v>
      </c>
      <c r="V215" s="315">
        <v>2</v>
      </c>
      <c r="W215" s="19" t="s">
        <v>1051</v>
      </c>
      <c r="X215" s="208">
        <v>110000</v>
      </c>
      <c r="Y215" s="209">
        <v>6</v>
      </c>
      <c r="Z215" s="20">
        <v>4</v>
      </c>
      <c r="AA215" s="210">
        <v>2</v>
      </c>
      <c r="AB215" s="349">
        <v>4</v>
      </c>
      <c r="AC215" s="211">
        <v>9</v>
      </c>
      <c r="AD215" s="212" t="s">
        <v>1057</v>
      </c>
      <c r="AE215" s="19" t="s">
        <v>1062</v>
      </c>
      <c r="AF215" s="19" t="s">
        <v>203</v>
      </c>
      <c r="AG215" s="213" t="s">
        <v>55</v>
      </c>
      <c r="AI215" s="31" t="s">
        <v>527</v>
      </c>
      <c r="AJ215" s="34">
        <v>5</v>
      </c>
      <c r="AK215" s="34" t="s">
        <v>158</v>
      </c>
      <c r="AL215" s="32">
        <v>6</v>
      </c>
      <c r="AM215" s="32">
        <v>4</v>
      </c>
      <c r="AN215" s="32" t="s">
        <v>60</v>
      </c>
      <c r="AO215" s="33" t="s">
        <v>72</v>
      </c>
      <c r="AP215" s="32" t="s">
        <v>69</v>
      </c>
      <c r="AQ215" s="34" t="s">
        <v>159</v>
      </c>
      <c r="AR215" s="34">
        <v>160000</v>
      </c>
      <c r="AS215" s="34" t="s">
        <v>525</v>
      </c>
      <c r="AT215" s="281" t="s">
        <v>671</v>
      </c>
      <c r="AU215" s="35" t="s">
        <v>672</v>
      </c>
      <c r="AX215" s="23" t="s">
        <v>124</v>
      </c>
      <c r="AY215" s="23" t="s">
        <v>349</v>
      </c>
    </row>
    <row r="216" spans="21:51" x14ac:dyDescent="0.3">
      <c r="U216" s="31" t="s">
        <v>26</v>
      </c>
      <c r="V216" s="314">
        <v>1</v>
      </c>
      <c r="W216" s="34" t="s">
        <v>413</v>
      </c>
      <c r="X216" s="36">
        <v>150000</v>
      </c>
      <c r="Y216" s="107">
        <v>5</v>
      </c>
      <c r="Z216" s="32">
        <v>5</v>
      </c>
      <c r="AA216" s="108">
        <v>4</v>
      </c>
      <c r="AB216" s="337">
        <v>6</v>
      </c>
      <c r="AC216" s="109">
        <v>10</v>
      </c>
      <c r="AD216" s="34" t="s">
        <v>1058</v>
      </c>
      <c r="AE216" s="34" t="s">
        <v>1063</v>
      </c>
      <c r="AF216" s="34" t="s">
        <v>82</v>
      </c>
      <c r="AG216" s="35" t="s">
        <v>100</v>
      </c>
      <c r="AI216" s="31" t="s">
        <v>527</v>
      </c>
      <c r="AJ216" s="34">
        <v>6</v>
      </c>
      <c r="AK216" s="34" t="s">
        <v>645</v>
      </c>
      <c r="AL216" s="32">
        <v>3</v>
      </c>
      <c r="AM216" s="32">
        <v>5</v>
      </c>
      <c r="AN216" s="32" t="s">
        <v>72</v>
      </c>
      <c r="AO216" s="33" t="s">
        <v>72</v>
      </c>
      <c r="AP216" s="32" t="s">
        <v>88</v>
      </c>
      <c r="AQ216" s="34" t="s">
        <v>646</v>
      </c>
      <c r="AR216" s="34">
        <v>210000</v>
      </c>
      <c r="AS216" s="34" t="s">
        <v>525</v>
      </c>
      <c r="AT216" s="281" t="s">
        <v>606</v>
      </c>
      <c r="AU216" s="35" t="s">
        <v>647</v>
      </c>
      <c r="AX216" s="23" t="s">
        <v>124</v>
      </c>
      <c r="AY216" s="23" t="s">
        <v>150</v>
      </c>
    </row>
    <row r="217" spans="21:51" ht="15" thickBot="1" x14ac:dyDescent="0.35">
      <c r="U217" s="50" t="s">
        <v>26</v>
      </c>
      <c r="V217" s="318">
        <v>16</v>
      </c>
      <c r="W217" s="51" t="s">
        <v>1052</v>
      </c>
      <c r="X217" s="52">
        <v>40000</v>
      </c>
      <c r="Y217" s="110">
        <v>6</v>
      </c>
      <c r="Z217" s="46">
        <v>3</v>
      </c>
      <c r="AA217" s="111">
        <v>3</v>
      </c>
      <c r="AB217" s="333">
        <v>4</v>
      </c>
      <c r="AC217" s="112">
        <v>8</v>
      </c>
      <c r="AD217" s="51" t="s">
        <v>137</v>
      </c>
      <c r="AE217" s="40" t="s">
        <v>1059</v>
      </c>
      <c r="AF217" s="42" t="s">
        <v>55</v>
      </c>
      <c r="AG217" s="43" t="s">
        <v>55</v>
      </c>
      <c r="AI217" s="31" t="s">
        <v>527</v>
      </c>
      <c r="AJ217" s="34">
        <v>7</v>
      </c>
      <c r="AK217" s="44" t="s">
        <v>79</v>
      </c>
      <c r="AL217" s="33">
        <v>5</v>
      </c>
      <c r="AM217" s="32">
        <v>5</v>
      </c>
      <c r="AN217" s="32" t="s">
        <v>61</v>
      </c>
      <c r="AO217" s="33" t="s">
        <v>61</v>
      </c>
      <c r="AP217" s="32" t="s">
        <v>73</v>
      </c>
      <c r="AQ217" s="34" t="s">
        <v>615</v>
      </c>
      <c r="AR217" s="34">
        <v>250000</v>
      </c>
      <c r="AS217" s="34" t="s">
        <v>525</v>
      </c>
      <c r="AT217" s="281" t="s">
        <v>574</v>
      </c>
      <c r="AU217" s="35" t="s">
        <v>618</v>
      </c>
      <c r="AX217" s="23" t="s">
        <v>124</v>
      </c>
      <c r="AY217" s="23" t="s">
        <v>350</v>
      </c>
    </row>
    <row r="218" spans="21:51" x14ac:dyDescent="0.3">
      <c r="U218" s="13" t="s">
        <v>1064</v>
      </c>
      <c r="V218" s="316">
        <v>16</v>
      </c>
      <c r="W218" s="15" t="s">
        <v>1066</v>
      </c>
      <c r="X218" s="319">
        <v>65000</v>
      </c>
      <c r="Y218" s="104">
        <v>7</v>
      </c>
      <c r="Z218" s="14">
        <v>3</v>
      </c>
      <c r="AA218" s="105">
        <v>2</v>
      </c>
      <c r="AB218" s="407">
        <v>3</v>
      </c>
      <c r="AC218" s="106">
        <v>8</v>
      </c>
      <c r="AD218" s="45" t="s">
        <v>55</v>
      </c>
      <c r="AE218" s="15" t="s">
        <v>759</v>
      </c>
      <c r="AF218" s="15" t="s">
        <v>100</v>
      </c>
      <c r="AG218" s="16" t="s">
        <v>82</v>
      </c>
      <c r="AI218" s="31" t="s">
        <v>527</v>
      </c>
      <c r="AJ218" s="34">
        <v>8</v>
      </c>
      <c r="AK218" s="34" t="s">
        <v>77</v>
      </c>
      <c r="AL218" s="32">
        <v>5</v>
      </c>
      <c r="AM218" s="32">
        <v>2</v>
      </c>
      <c r="AN218" s="32" t="s">
        <v>60</v>
      </c>
      <c r="AO218" s="33" t="s">
        <v>72</v>
      </c>
      <c r="AP218" s="32" t="s">
        <v>93</v>
      </c>
      <c r="AQ218" s="34" t="s">
        <v>616</v>
      </c>
      <c r="AR218" s="34">
        <v>0</v>
      </c>
      <c r="AS218" s="34" t="s">
        <v>525</v>
      </c>
      <c r="AT218" s="281" t="s">
        <v>617</v>
      </c>
      <c r="AU218" s="35" t="s">
        <v>619</v>
      </c>
      <c r="AX218" s="23" t="s">
        <v>65</v>
      </c>
      <c r="AY218" s="23" t="s">
        <v>176</v>
      </c>
    </row>
    <row r="219" spans="21:51" x14ac:dyDescent="0.3">
      <c r="U219" s="31" t="s">
        <v>1064</v>
      </c>
      <c r="V219" s="314">
        <v>2</v>
      </c>
      <c r="W219" s="34" t="s">
        <v>1067</v>
      </c>
      <c r="X219" s="327">
        <v>85000</v>
      </c>
      <c r="Y219" s="107">
        <v>7</v>
      </c>
      <c r="Z219" s="32">
        <v>3</v>
      </c>
      <c r="AA219" s="210">
        <v>2</v>
      </c>
      <c r="AB219" s="108">
        <v>2</v>
      </c>
      <c r="AC219" s="109">
        <v>8</v>
      </c>
      <c r="AD219" s="288" t="s">
        <v>1072</v>
      </c>
      <c r="AE219" s="34" t="s">
        <v>612</v>
      </c>
      <c r="AF219" s="34" t="s">
        <v>83</v>
      </c>
      <c r="AG219" s="35" t="s">
        <v>82</v>
      </c>
      <c r="AI219" s="31" t="s">
        <v>527</v>
      </c>
      <c r="AJ219" s="34">
        <v>9</v>
      </c>
      <c r="AK219" s="34" t="s">
        <v>103</v>
      </c>
      <c r="AL219" s="32">
        <v>2</v>
      </c>
      <c r="AM219" s="32">
        <v>7</v>
      </c>
      <c r="AN219" s="32" t="s">
        <v>72</v>
      </c>
      <c r="AO219" s="33" t="s">
        <v>61</v>
      </c>
      <c r="AP219" s="32" t="s">
        <v>88</v>
      </c>
      <c r="AQ219" s="34" t="s">
        <v>604</v>
      </c>
      <c r="AR219" s="34">
        <v>280000</v>
      </c>
      <c r="AS219" s="34" t="s">
        <v>525</v>
      </c>
      <c r="AT219" s="281" t="s">
        <v>606</v>
      </c>
      <c r="AU219" s="35" t="s">
        <v>125</v>
      </c>
      <c r="AX219" s="23" t="s">
        <v>65</v>
      </c>
      <c r="AY219" s="23" t="s">
        <v>313</v>
      </c>
    </row>
    <row r="220" spans="21:51" x14ac:dyDescent="0.3">
      <c r="U220" s="31" t="s">
        <v>1064</v>
      </c>
      <c r="V220" s="314">
        <v>2</v>
      </c>
      <c r="W220" s="34" t="s">
        <v>1068</v>
      </c>
      <c r="X220" s="36">
        <v>90000</v>
      </c>
      <c r="Y220" s="107">
        <v>8</v>
      </c>
      <c r="Z220" s="32">
        <v>2</v>
      </c>
      <c r="AA220" s="210">
        <v>2</v>
      </c>
      <c r="AB220" s="333">
        <v>3</v>
      </c>
      <c r="AC220" s="109">
        <v>8</v>
      </c>
      <c r="AD220" s="288" t="s">
        <v>1073</v>
      </c>
      <c r="AE220" s="34" t="s">
        <v>807</v>
      </c>
      <c r="AF220" s="34" t="s">
        <v>100</v>
      </c>
      <c r="AG220" s="35" t="s">
        <v>128</v>
      </c>
      <c r="AI220" s="31" t="s">
        <v>527</v>
      </c>
      <c r="AJ220" s="34">
        <v>10</v>
      </c>
      <c r="AK220" s="34" t="s">
        <v>636</v>
      </c>
      <c r="AL220" s="32">
        <v>8</v>
      </c>
      <c r="AM220" s="32">
        <v>3</v>
      </c>
      <c r="AN220" s="32" t="s">
        <v>167</v>
      </c>
      <c r="AO220" s="33" t="s">
        <v>60</v>
      </c>
      <c r="AP220" s="32" t="s">
        <v>62</v>
      </c>
      <c r="AQ220" s="34" t="s">
        <v>637</v>
      </c>
      <c r="AR220" s="34">
        <v>280000</v>
      </c>
      <c r="AS220" s="34" t="s">
        <v>525</v>
      </c>
      <c r="AT220" s="281" t="s">
        <v>638</v>
      </c>
      <c r="AU220" s="35" t="s">
        <v>639</v>
      </c>
      <c r="AX220" s="23" t="s">
        <v>65</v>
      </c>
      <c r="AY220" s="23" t="s">
        <v>314</v>
      </c>
    </row>
    <row r="221" spans="21:51" x14ac:dyDescent="0.3">
      <c r="U221" s="31" t="s">
        <v>1064</v>
      </c>
      <c r="V221" s="314">
        <v>2</v>
      </c>
      <c r="W221" s="34" t="s">
        <v>1069</v>
      </c>
      <c r="X221" s="327">
        <v>130000</v>
      </c>
      <c r="Y221" s="107">
        <v>8</v>
      </c>
      <c r="Z221" s="32">
        <v>3</v>
      </c>
      <c r="AA221" s="210">
        <v>2</v>
      </c>
      <c r="AB221" s="333">
        <v>3</v>
      </c>
      <c r="AC221" s="109">
        <v>8</v>
      </c>
      <c r="AD221" s="34" t="s">
        <v>1074</v>
      </c>
      <c r="AE221" s="34" t="s">
        <v>638</v>
      </c>
      <c r="AF221" s="34" t="s">
        <v>100</v>
      </c>
      <c r="AG221" s="35" t="s">
        <v>128</v>
      </c>
      <c r="AI221" s="31" t="s">
        <v>527</v>
      </c>
      <c r="AJ221" s="34">
        <v>11</v>
      </c>
      <c r="AK221" s="34" t="s">
        <v>576</v>
      </c>
      <c r="AL221" s="32">
        <v>6</v>
      </c>
      <c r="AM221" s="32">
        <v>6</v>
      </c>
      <c r="AN221" s="32" t="s">
        <v>60</v>
      </c>
      <c r="AO221" s="33" t="s">
        <v>61</v>
      </c>
      <c r="AP221" s="32" t="s">
        <v>88</v>
      </c>
      <c r="AQ221" s="34" t="s">
        <v>573</v>
      </c>
      <c r="AR221" s="34">
        <v>340000</v>
      </c>
      <c r="AS221" s="34" t="s">
        <v>525</v>
      </c>
      <c r="AT221" s="281" t="s">
        <v>574</v>
      </c>
      <c r="AU221" s="35" t="s">
        <v>575</v>
      </c>
      <c r="AX221" s="23" t="s">
        <v>65</v>
      </c>
      <c r="AY221" s="23" t="s">
        <v>143</v>
      </c>
    </row>
    <row r="222" spans="21:51" x14ac:dyDescent="0.3">
      <c r="U222" s="31" t="s">
        <v>1064</v>
      </c>
      <c r="V222" s="314">
        <v>1</v>
      </c>
      <c r="W222" s="34" t="s">
        <v>1070</v>
      </c>
      <c r="X222" s="36">
        <v>120000</v>
      </c>
      <c r="Y222" s="107">
        <v>2</v>
      </c>
      <c r="Z222" s="32">
        <v>6</v>
      </c>
      <c r="AA222" s="108">
        <v>5</v>
      </c>
      <c r="AB222" s="108">
        <v>5</v>
      </c>
      <c r="AC222" s="109">
        <v>11</v>
      </c>
      <c r="AD222" s="34" t="s">
        <v>1075</v>
      </c>
      <c r="AE222" s="34" t="s">
        <v>606</v>
      </c>
      <c r="AF222" s="34" t="s">
        <v>82</v>
      </c>
      <c r="AG222" s="289" t="s">
        <v>83</v>
      </c>
      <c r="AI222" s="31" t="s">
        <v>527</v>
      </c>
      <c r="AJ222" s="34">
        <v>12</v>
      </c>
      <c r="AK222" s="34" t="s">
        <v>58</v>
      </c>
      <c r="AL222" s="32" t="s">
        <v>58</v>
      </c>
      <c r="AM222" s="32" t="s">
        <v>58</v>
      </c>
      <c r="AN222" s="32" t="s">
        <v>58</v>
      </c>
      <c r="AO222" s="33" t="s">
        <v>58</v>
      </c>
      <c r="AP222" s="32" t="s">
        <v>58</v>
      </c>
      <c r="AQ222" s="34" t="s">
        <v>58</v>
      </c>
      <c r="AR222" s="34" t="s">
        <v>58</v>
      </c>
      <c r="AS222" s="34" t="s">
        <v>58</v>
      </c>
      <c r="AT222" s="281" t="s">
        <v>58</v>
      </c>
      <c r="AU222" s="35" t="s">
        <v>58</v>
      </c>
      <c r="AX222" s="23" t="s">
        <v>65</v>
      </c>
      <c r="AY222" s="23" t="s">
        <v>315</v>
      </c>
    </row>
    <row r="223" spans="21:51" ht="15" thickBot="1" x14ac:dyDescent="0.35">
      <c r="U223" s="50" t="s">
        <v>1064</v>
      </c>
      <c r="V223" s="318">
        <v>16</v>
      </c>
      <c r="W223" s="51" t="s">
        <v>1071</v>
      </c>
      <c r="X223" s="338">
        <v>65000</v>
      </c>
      <c r="Y223" s="116">
        <v>7</v>
      </c>
      <c r="Z223" s="56">
        <v>3</v>
      </c>
      <c r="AA223" s="117">
        <v>2</v>
      </c>
      <c r="AB223" s="348">
        <v>3</v>
      </c>
      <c r="AC223" s="118">
        <v>8</v>
      </c>
      <c r="AD223" s="51" t="s">
        <v>137</v>
      </c>
      <c r="AE223" s="40" t="s">
        <v>759</v>
      </c>
      <c r="AF223" s="42" t="s">
        <v>55</v>
      </c>
      <c r="AG223" s="43" t="s">
        <v>55</v>
      </c>
      <c r="AI223" s="31" t="s">
        <v>527</v>
      </c>
      <c r="AJ223" s="34">
        <v>13</v>
      </c>
      <c r="AK223" s="34" t="s">
        <v>58</v>
      </c>
      <c r="AL223" s="32" t="s">
        <v>58</v>
      </c>
      <c r="AM223" s="32" t="s">
        <v>58</v>
      </c>
      <c r="AN223" s="32" t="s">
        <v>58</v>
      </c>
      <c r="AO223" s="33" t="s">
        <v>58</v>
      </c>
      <c r="AP223" s="32" t="s">
        <v>58</v>
      </c>
      <c r="AQ223" s="34" t="s">
        <v>58</v>
      </c>
      <c r="AR223" s="34" t="s">
        <v>58</v>
      </c>
      <c r="AS223" s="34" t="s">
        <v>58</v>
      </c>
      <c r="AT223" s="281" t="s">
        <v>58</v>
      </c>
      <c r="AU223" s="35" t="s">
        <v>58</v>
      </c>
      <c r="AX223" s="23" t="s">
        <v>65</v>
      </c>
      <c r="AY223" s="23" t="s">
        <v>317</v>
      </c>
    </row>
    <row r="224" spans="21:51" x14ac:dyDescent="0.3">
      <c r="U224" s="13" t="s">
        <v>1065</v>
      </c>
      <c r="V224" s="316">
        <v>16</v>
      </c>
      <c r="W224" s="15" t="s">
        <v>1078</v>
      </c>
      <c r="X224" s="319">
        <v>65000</v>
      </c>
      <c r="Y224" s="209">
        <v>7</v>
      </c>
      <c r="Z224" s="20">
        <v>3</v>
      </c>
      <c r="AA224" s="210">
        <v>2</v>
      </c>
      <c r="AB224" s="340">
        <v>3</v>
      </c>
      <c r="AC224" s="211">
        <v>8</v>
      </c>
      <c r="AD224" s="45" t="s">
        <v>55</v>
      </c>
      <c r="AE224" s="15" t="s">
        <v>759</v>
      </c>
      <c r="AF224" s="15" t="s">
        <v>100</v>
      </c>
      <c r="AG224" s="16" t="s">
        <v>82</v>
      </c>
      <c r="AI224" s="31" t="s">
        <v>527</v>
      </c>
      <c r="AJ224" s="34">
        <v>14</v>
      </c>
      <c r="AK224" s="34" t="s">
        <v>58</v>
      </c>
      <c r="AL224" s="32" t="s">
        <v>58</v>
      </c>
      <c r="AM224" s="32" t="s">
        <v>58</v>
      </c>
      <c r="AN224" s="32" t="s">
        <v>58</v>
      </c>
      <c r="AO224" s="33" t="s">
        <v>58</v>
      </c>
      <c r="AP224" s="32" t="s">
        <v>58</v>
      </c>
      <c r="AQ224" s="34" t="s">
        <v>58</v>
      </c>
      <c r="AR224" s="34" t="s">
        <v>58</v>
      </c>
      <c r="AS224" s="34" t="s">
        <v>58</v>
      </c>
      <c r="AT224" s="281" t="s">
        <v>58</v>
      </c>
      <c r="AU224" s="35" t="s">
        <v>58</v>
      </c>
      <c r="AX224" s="23" t="s">
        <v>65</v>
      </c>
      <c r="AY224" s="23" t="s">
        <v>201</v>
      </c>
    </row>
    <row r="225" spans="21:51" x14ac:dyDescent="0.3">
      <c r="U225" s="31" t="s">
        <v>1065</v>
      </c>
      <c r="V225" s="314">
        <v>2</v>
      </c>
      <c r="W225" s="34" t="s">
        <v>1079</v>
      </c>
      <c r="X225" s="327">
        <v>85000</v>
      </c>
      <c r="Y225" s="107">
        <v>7</v>
      </c>
      <c r="Z225" s="32">
        <v>3</v>
      </c>
      <c r="AA225" s="108">
        <v>2</v>
      </c>
      <c r="AB225" s="113">
        <v>2</v>
      </c>
      <c r="AC225" s="109">
        <v>8</v>
      </c>
      <c r="AD225" s="288" t="s">
        <v>1072</v>
      </c>
      <c r="AE225" s="34" t="s">
        <v>612</v>
      </c>
      <c r="AF225" s="34" t="s">
        <v>83</v>
      </c>
      <c r="AG225" s="35" t="s">
        <v>82</v>
      </c>
      <c r="AI225" s="31" t="s">
        <v>527</v>
      </c>
      <c r="AJ225" s="34">
        <v>15</v>
      </c>
      <c r="AK225" s="34" t="s">
        <v>58</v>
      </c>
      <c r="AL225" s="32" t="s">
        <v>58</v>
      </c>
      <c r="AM225" s="32" t="s">
        <v>58</v>
      </c>
      <c r="AN225" s="32" t="s">
        <v>58</v>
      </c>
      <c r="AO225" s="33" t="s">
        <v>58</v>
      </c>
      <c r="AP225" s="32" t="s">
        <v>58</v>
      </c>
      <c r="AQ225" s="34" t="s">
        <v>58</v>
      </c>
      <c r="AR225" s="34" t="s">
        <v>58</v>
      </c>
      <c r="AS225" s="34" t="s">
        <v>58</v>
      </c>
      <c r="AT225" s="281" t="s">
        <v>58</v>
      </c>
      <c r="AU225" s="35" t="s">
        <v>58</v>
      </c>
      <c r="AX225" s="23" t="s">
        <v>65</v>
      </c>
      <c r="AY225" s="23" t="s">
        <v>1087</v>
      </c>
    </row>
    <row r="226" spans="21:51" x14ac:dyDescent="0.3">
      <c r="U226" s="31" t="s">
        <v>1065</v>
      </c>
      <c r="V226" s="314">
        <v>2</v>
      </c>
      <c r="W226" s="34" t="s">
        <v>1080</v>
      </c>
      <c r="X226" s="36">
        <v>90000</v>
      </c>
      <c r="Y226" s="107">
        <v>8</v>
      </c>
      <c r="Z226" s="32">
        <v>2</v>
      </c>
      <c r="AA226" s="108">
        <v>2</v>
      </c>
      <c r="AB226" s="333">
        <v>3</v>
      </c>
      <c r="AC226" s="109">
        <v>8</v>
      </c>
      <c r="AD226" s="288" t="s">
        <v>1073</v>
      </c>
      <c r="AE226" s="34" t="s">
        <v>807</v>
      </c>
      <c r="AF226" s="34" t="s">
        <v>100</v>
      </c>
      <c r="AG226" s="35" t="s">
        <v>128</v>
      </c>
      <c r="AI226" s="31" t="s">
        <v>527</v>
      </c>
      <c r="AJ226" s="34">
        <v>16</v>
      </c>
      <c r="AK226" s="34" t="s">
        <v>58</v>
      </c>
      <c r="AL226" s="32" t="s">
        <v>58</v>
      </c>
      <c r="AM226" s="32" t="s">
        <v>58</v>
      </c>
      <c r="AN226" s="32" t="s">
        <v>58</v>
      </c>
      <c r="AO226" s="33" t="s">
        <v>58</v>
      </c>
      <c r="AP226" s="32" t="s">
        <v>58</v>
      </c>
      <c r="AQ226" s="34" t="s">
        <v>58</v>
      </c>
      <c r="AR226" s="34" t="s">
        <v>58</v>
      </c>
      <c r="AS226" s="34" t="s">
        <v>58</v>
      </c>
      <c r="AT226" s="281" t="s">
        <v>58</v>
      </c>
      <c r="AU226" s="35" t="s">
        <v>58</v>
      </c>
      <c r="AX226" s="23" t="s">
        <v>65</v>
      </c>
      <c r="AY226" s="23" t="s">
        <v>318</v>
      </c>
    </row>
    <row r="227" spans="21:51" x14ac:dyDescent="0.3">
      <c r="U227" s="31" t="s">
        <v>1065</v>
      </c>
      <c r="V227" s="314">
        <v>2</v>
      </c>
      <c r="W227" s="34" t="s">
        <v>1076</v>
      </c>
      <c r="X227" s="327">
        <v>130000</v>
      </c>
      <c r="Y227" s="107">
        <v>8</v>
      </c>
      <c r="Z227" s="32">
        <v>3</v>
      </c>
      <c r="AA227" s="108">
        <v>2</v>
      </c>
      <c r="AB227" s="333">
        <v>3</v>
      </c>
      <c r="AC227" s="109">
        <v>8</v>
      </c>
      <c r="AD227" s="34" t="s">
        <v>1074</v>
      </c>
      <c r="AE227" s="34" t="s">
        <v>638</v>
      </c>
      <c r="AF227" s="34" t="s">
        <v>100</v>
      </c>
      <c r="AG227" s="35" t="s">
        <v>128</v>
      </c>
      <c r="AI227" s="31" t="s">
        <v>527</v>
      </c>
      <c r="AJ227" s="34">
        <v>17</v>
      </c>
      <c r="AK227" s="34" t="s">
        <v>58</v>
      </c>
      <c r="AL227" s="32" t="s">
        <v>58</v>
      </c>
      <c r="AM227" s="32" t="s">
        <v>58</v>
      </c>
      <c r="AN227" s="32" t="s">
        <v>58</v>
      </c>
      <c r="AO227" s="33" t="s">
        <v>58</v>
      </c>
      <c r="AP227" s="32" t="s">
        <v>58</v>
      </c>
      <c r="AQ227" s="34" t="s">
        <v>58</v>
      </c>
      <c r="AR227" s="34" t="s">
        <v>58</v>
      </c>
      <c r="AS227" s="34" t="s">
        <v>58</v>
      </c>
      <c r="AT227" s="281" t="s">
        <v>58</v>
      </c>
      <c r="AU227" s="35" t="s">
        <v>58</v>
      </c>
      <c r="AX227" s="23" t="s">
        <v>65</v>
      </c>
      <c r="AY227" s="23" t="s">
        <v>319</v>
      </c>
    </row>
    <row r="228" spans="21:51" x14ac:dyDescent="0.3">
      <c r="U228" s="31" t="s">
        <v>1065</v>
      </c>
      <c r="V228" s="314">
        <v>1</v>
      </c>
      <c r="W228" s="34" t="s">
        <v>1077</v>
      </c>
      <c r="X228" s="36">
        <v>120000</v>
      </c>
      <c r="Y228" s="107">
        <v>2</v>
      </c>
      <c r="Z228" s="32">
        <v>6</v>
      </c>
      <c r="AA228" s="108">
        <v>5</v>
      </c>
      <c r="AB228" s="108">
        <v>5</v>
      </c>
      <c r="AC228" s="109">
        <v>11</v>
      </c>
      <c r="AD228" s="34" t="s">
        <v>1075</v>
      </c>
      <c r="AE228" s="34" t="s">
        <v>606</v>
      </c>
      <c r="AF228" s="34" t="s">
        <v>82</v>
      </c>
      <c r="AG228" s="289" t="s">
        <v>83</v>
      </c>
      <c r="AI228" s="31" t="s">
        <v>527</v>
      </c>
      <c r="AJ228" s="34">
        <v>18</v>
      </c>
      <c r="AK228" s="34" t="s">
        <v>58</v>
      </c>
      <c r="AL228" s="32" t="s">
        <v>58</v>
      </c>
      <c r="AM228" s="32" t="s">
        <v>58</v>
      </c>
      <c r="AN228" s="32" t="s">
        <v>58</v>
      </c>
      <c r="AO228" s="33" t="s">
        <v>58</v>
      </c>
      <c r="AP228" s="32" t="s">
        <v>58</v>
      </c>
      <c r="AQ228" s="34" t="s">
        <v>58</v>
      </c>
      <c r="AR228" s="34" t="s">
        <v>58</v>
      </c>
      <c r="AS228" s="34" t="s">
        <v>58</v>
      </c>
      <c r="AT228" s="281" t="s">
        <v>58</v>
      </c>
      <c r="AU228" s="35" t="s">
        <v>58</v>
      </c>
      <c r="AX228" s="23" t="s">
        <v>65</v>
      </c>
      <c r="AY228" s="23" t="s">
        <v>1088</v>
      </c>
    </row>
    <row r="229" spans="21:51" ht="15" thickBot="1" x14ac:dyDescent="0.35">
      <c r="U229" s="50" t="s">
        <v>1065</v>
      </c>
      <c r="V229" s="318">
        <v>16</v>
      </c>
      <c r="W229" s="51" t="s">
        <v>1081</v>
      </c>
      <c r="X229" s="338">
        <v>65000</v>
      </c>
      <c r="Y229" s="110">
        <v>7</v>
      </c>
      <c r="Z229" s="46">
        <v>3</v>
      </c>
      <c r="AA229" s="111">
        <v>2</v>
      </c>
      <c r="AB229" s="333">
        <v>3</v>
      </c>
      <c r="AC229" s="112">
        <v>8</v>
      </c>
      <c r="AD229" s="51" t="s">
        <v>137</v>
      </c>
      <c r="AE229" s="40" t="s">
        <v>759</v>
      </c>
      <c r="AF229" s="42" t="s">
        <v>55</v>
      </c>
      <c r="AG229" s="43" t="s">
        <v>55</v>
      </c>
      <c r="AI229" s="50" t="s">
        <v>527</v>
      </c>
      <c r="AJ229" s="51">
        <v>19</v>
      </c>
      <c r="AK229" s="51" t="s">
        <v>58</v>
      </c>
      <c r="AL229" s="56" t="s">
        <v>58</v>
      </c>
      <c r="AM229" s="56" t="s">
        <v>58</v>
      </c>
      <c r="AN229" s="56" t="s">
        <v>58</v>
      </c>
      <c r="AO229" s="57" t="s">
        <v>58</v>
      </c>
      <c r="AP229" s="56" t="s">
        <v>58</v>
      </c>
      <c r="AQ229" s="51" t="s">
        <v>58</v>
      </c>
      <c r="AR229" s="51" t="s">
        <v>58</v>
      </c>
      <c r="AS229" s="51" t="s">
        <v>58</v>
      </c>
      <c r="AT229" s="296" t="s">
        <v>58</v>
      </c>
      <c r="AU229" s="58" t="s">
        <v>58</v>
      </c>
      <c r="AX229" s="23" t="s">
        <v>65</v>
      </c>
      <c r="AY229" s="23" t="s">
        <v>320</v>
      </c>
    </row>
    <row r="230" spans="21:51" x14ac:dyDescent="0.3">
      <c r="U230" s="13" t="s">
        <v>23</v>
      </c>
      <c r="V230" s="316">
        <v>16</v>
      </c>
      <c r="W230" s="15" t="s">
        <v>1082</v>
      </c>
      <c r="X230" s="319">
        <v>65000</v>
      </c>
      <c r="Y230" s="104">
        <v>6</v>
      </c>
      <c r="Z230" s="14">
        <v>3</v>
      </c>
      <c r="AA230" s="105">
        <v>2</v>
      </c>
      <c r="AB230" s="323">
        <v>3</v>
      </c>
      <c r="AC230" s="106">
        <v>9</v>
      </c>
      <c r="AD230" s="45" t="s">
        <v>55</v>
      </c>
      <c r="AE230" s="15" t="s">
        <v>759</v>
      </c>
      <c r="AF230" s="15" t="s">
        <v>100</v>
      </c>
      <c r="AG230" s="16" t="s">
        <v>128</v>
      </c>
      <c r="AI230" s="13" t="s">
        <v>528</v>
      </c>
      <c r="AJ230" s="15">
        <v>1</v>
      </c>
      <c r="AK230" s="45" t="s">
        <v>53</v>
      </c>
      <c r="AL230" s="49">
        <v>7</v>
      </c>
      <c r="AM230" s="14">
        <v>1</v>
      </c>
      <c r="AN230" s="14" t="s">
        <v>54</v>
      </c>
      <c r="AO230" s="49" t="s">
        <v>55</v>
      </c>
      <c r="AP230" s="14" t="s">
        <v>56</v>
      </c>
      <c r="AQ230" s="15" t="s">
        <v>543</v>
      </c>
      <c r="AR230" s="15">
        <v>80000</v>
      </c>
      <c r="AS230" s="15" t="s">
        <v>66</v>
      </c>
      <c r="AT230" s="279" t="s">
        <v>549</v>
      </c>
      <c r="AU230" s="16" t="s">
        <v>544</v>
      </c>
      <c r="AX230" s="23" t="s">
        <v>65</v>
      </c>
      <c r="AY230" s="23" t="s">
        <v>1099</v>
      </c>
    </row>
    <row r="231" spans="21:51" x14ac:dyDescent="0.3">
      <c r="U231" s="31" t="s">
        <v>23</v>
      </c>
      <c r="V231" s="314">
        <v>2</v>
      </c>
      <c r="W231" s="34" t="s">
        <v>1083</v>
      </c>
      <c r="X231" s="36">
        <v>100000</v>
      </c>
      <c r="Y231" s="107">
        <v>6</v>
      </c>
      <c r="Z231" s="32">
        <v>3</v>
      </c>
      <c r="AA231" s="108">
        <v>2</v>
      </c>
      <c r="AB231" s="113">
        <v>2</v>
      </c>
      <c r="AC231" s="109">
        <v>9</v>
      </c>
      <c r="AD231" s="34" t="s">
        <v>199</v>
      </c>
      <c r="AE231" s="34" t="s">
        <v>612</v>
      </c>
      <c r="AF231" s="34" t="s">
        <v>83</v>
      </c>
      <c r="AG231" s="35" t="s">
        <v>82</v>
      </c>
      <c r="AI231" s="31" t="s">
        <v>528</v>
      </c>
      <c r="AJ231" s="34">
        <v>2</v>
      </c>
      <c r="AK231" s="34" t="s">
        <v>385</v>
      </c>
      <c r="AL231" s="32">
        <v>6</v>
      </c>
      <c r="AM231" s="32">
        <v>2</v>
      </c>
      <c r="AN231" s="32" t="s">
        <v>60</v>
      </c>
      <c r="AO231" s="33" t="s">
        <v>60</v>
      </c>
      <c r="AP231" s="32" t="s">
        <v>62</v>
      </c>
      <c r="AQ231" s="34" t="s">
        <v>602</v>
      </c>
      <c r="AR231" s="34">
        <v>80000</v>
      </c>
      <c r="AS231" s="34" t="s">
        <v>66</v>
      </c>
      <c r="AT231" s="281" t="s">
        <v>599</v>
      </c>
      <c r="AU231" s="35" t="s">
        <v>386</v>
      </c>
      <c r="AX231" s="23" t="s">
        <v>65</v>
      </c>
      <c r="AY231" s="23" t="s">
        <v>141</v>
      </c>
    </row>
    <row r="232" spans="21:51" x14ac:dyDescent="0.3">
      <c r="U232" s="31" t="s">
        <v>23</v>
      </c>
      <c r="V232" s="314">
        <v>4</v>
      </c>
      <c r="W232" s="34" t="s">
        <v>1084</v>
      </c>
      <c r="X232" s="36">
        <v>90000</v>
      </c>
      <c r="Y232" s="107">
        <v>8</v>
      </c>
      <c r="Z232" s="32">
        <v>3</v>
      </c>
      <c r="AA232" s="108">
        <v>2</v>
      </c>
      <c r="AB232" s="308">
        <v>3</v>
      </c>
      <c r="AC232" s="109">
        <v>8</v>
      </c>
      <c r="AD232" s="34" t="s">
        <v>276</v>
      </c>
      <c r="AE232" s="34" t="s">
        <v>807</v>
      </c>
      <c r="AF232" s="34" t="s">
        <v>100</v>
      </c>
      <c r="AG232" s="35" t="s">
        <v>82</v>
      </c>
      <c r="AI232" s="31" t="s">
        <v>528</v>
      </c>
      <c r="AJ232" s="34">
        <v>3</v>
      </c>
      <c r="AK232" s="34" t="s">
        <v>393</v>
      </c>
      <c r="AL232" s="32">
        <v>4</v>
      </c>
      <c r="AM232" s="32">
        <v>7</v>
      </c>
      <c r="AN232" s="32" t="s">
        <v>60</v>
      </c>
      <c r="AO232" s="33" t="s">
        <v>55</v>
      </c>
      <c r="AP232" s="32" t="s">
        <v>62</v>
      </c>
      <c r="AQ232" s="34" t="s">
        <v>609</v>
      </c>
      <c r="AR232" s="34">
        <v>80000</v>
      </c>
      <c r="AS232" s="34" t="s">
        <v>66</v>
      </c>
      <c r="AT232" s="281" t="s">
        <v>599</v>
      </c>
      <c r="AU232" s="35" t="s">
        <v>394</v>
      </c>
      <c r="AX232" s="23" t="s">
        <v>65</v>
      </c>
      <c r="AY232" s="23" t="s">
        <v>342</v>
      </c>
    </row>
    <row r="233" spans="21:51" x14ac:dyDescent="0.3">
      <c r="U233" s="31" t="s">
        <v>23</v>
      </c>
      <c r="V233" s="314">
        <v>2</v>
      </c>
      <c r="W233" s="34" t="s">
        <v>1085</v>
      </c>
      <c r="X233" s="36">
        <v>100000</v>
      </c>
      <c r="Y233" s="107">
        <v>7</v>
      </c>
      <c r="Z233" s="32">
        <v>3</v>
      </c>
      <c r="AA233" s="108">
        <v>2</v>
      </c>
      <c r="AB233" s="108">
        <v>4</v>
      </c>
      <c r="AC233" s="109">
        <v>9</v>
      </c>
      <c r="AD233" s="34" t="s">
        <v>200</v>
      </c>
      <c r="AE233" s="34" t="s">
        <v>638</v>
      </c>
      <c r="AF233" s="34" t="s">
        <v>100</v>
      </c>
      <c r="AG233" s="35" t="s">
        <v>128</v>
      </c>
      <c r="AI233" s="31" t="s">
        <v>528</v>
      </c>
      <c r="AJ233" s="34">
        <v>4</v>
      </c>
      <c r="AK233" s="34" t="s">
        <v>395</v>
      </c>
      <c r="AL233" s="32">
        <v>6</v>
      </c>
      <c r="AM233" s="32">
        <v>2</v>
      </c>
      <c r="AN233" s="32" t="s">
        <v>60</v>
      </c>
      <c r="AO233" s="33" t="s">
        <v>55</v>
      </c>
      <c r="AP233" s="32" t="s">
        <v>62</v>
      </c>
      <c r="AQ233" s="34" t="s">
        <v>650</v>
      </c>
      <c r="AR233" s="34">
        <v>120000</v>
      </c>
      <c r="AS233" s="34" t="s">
        <v>66</v>
      </c>
      <c r="AT233" s="281" t="s">
        <v>599</v>
      </c>
      <c r="AU233" s="35" t="s">
        <v>396</v>
      </c>
      <c r="AX233" s="23" t="s">
        <v>65</v>
      </c>
      <c r="AY233" s="23" t="s">
        <v>343</v>
      </c>
    </row>
    <row r="234" spans="21:51" ht="15" thickBot="1" x14ac:dyDescent="0.35">
      <c r="U234" s="50" t="s">
        <v>23</v>
      </c>
      <c r="V234" s="318">
        <v>16</v>
      </c>
      <c r="W234" s="51" t="s">
        <v>1086</v>
      </c>
      <c r="X234" s="338">
        <v>65000</v>
      </c>
      <c r="Y234" s="110">
        <v>6</v>
      </c>
      <c r="Z234" s="46">
        <v>3</v>
      </c>
      <c r="AA234" s="111">
        <v>2</v>
      </c>
      <c r="AB234" s="333">
        <v>3</v>
      </c>
      <c r="AC234" s="112">
        <v>9</v>
      </c>
      <c r="AD234" s="51" t="s">
        <v>137</v>
      </c>
      <c r="AE234" s="40" t="s">
        <v>759</v>
      </c>
      <c r="AF234" s="42" t="s">
        <v>55</v>
      </c>
      <c r="AG234" s="43" t="s">
        <v>55</v>
      </c>
      <c r="AI234" s="31" t="s">
        <v>528</v>
      </c>
      <c r="AJ234" s="34">
        <v>5</v>
      </c>
      <c r="AK234" s="34" t="s">
        <v>397</v>
      </c>
      <c r="AL234" s="32">
        <v>7</v>
      </c>
      <c r="AM234" s="32">
        <v>2</v>
      </c>
      <c r="AN234" s="32" t="s">
        <v>60</v>
      </c>
      <c r="AO234" s="33" t="s">
        <v>61</v>
      </c>
      <c r="AP234" s="32" t="s">
        <v>62</v>
      </c>
      <c r="AQ234" s="34" t="s">
        <v>398</v>
      </c>
      <c r="AR234" s="34">
        <v>120000</v>
      </c>
      <c r="AS234" s="34" t="s">
        <v>66</v>
      </c>
      <c r="AT234" s="281" t="s">
        <v>599</v>
      </c>
      <c r="AU234" s="35" t="s">
        <v>399</v>
      </c>
      <c r="AX234" s="23" t="s">
        <v>65</v>
      </c>
      <c r="AY234" s="23" t="s">
        <v>344</v>
      </c>
    </row>
    <row r="235" spans="21:51" x14ac:dyDescent="0.3">
      <c r="U235" s="350" t="s">
        <v>28</v>
      </c>
      <c r="V235" s="351"/>
      <c r="W235" s="352" t="s">
        <v>206</v>
      </c>
      <c r="X235" s="353">
        <v>60000</v>
      </c>
      <c r="Y235" s="354">
        <v>6</v>
      </c>
      <c r="Z235" s="355">
        <v>3</v>
      </c>
      <c r="AA235" s="356">
        <v>3</v>
      </c>
      <c r="AB235" s="356">
        <v>4</v>
      </c>
      <c r="AC235" s="357">
        <v>9</v>
      </c>
      <c r="AD235" s="352" t="s">
        <v>207</v>
      </c>
      <c r="AE235" s="352" t="s">
        <v>1033</v>
      </c>
      <c r="AF235" s="352" t="s">
        <v>169</v>
      </c>
      <c r="AG235" s="358" t="s">
        <v>113</v>
      </c>
      <c r="AI235" s="31" t="s">
        <v>528</v>
      </c>
      <c r="AJ235" s="34">
        <v>6</v>
      </c>
      <c r="AK235" s="34" t="s">
        <v>421</v>
      </c>
      <c r="AL235" s="32">
        <v>7</v>
      </c>
      <c r="AM235" s="32">
        <v>3</v>
      </c>
      <c r="AN235" s="32" t="s">
        <v>60</v>
      </c>
      <c r="AO235" s="33" t="s">
        <v>72</v>
      </c>
      <c r="AP235" s="32" t="s">
        <v>62</v>
      </c>
      <c r="AQ235" s="34" t="s">
        <v>430</v>
      </c>
      <c r="AR235" s="34">
        <v>130000</v>
      </c>
      <c r="AS235" s="34" t="s">
        <v>66</v>
      </c>
      <c r="AT235" s="281" t="s">
        <v>599</v>
      </c>
      <c r="AU235" s="35" t="s">
        <v>431</v>
      </c>
      <c r="AX235" s="23" t="s">
        <v>65</v>
      </c>
      <c r="AY235" s="23" t="s">
        <v>345</v>
      </c>
    </row>
    <row r="236" spans="21:51" x14ac:dyDescent="0.3">
      <c r="U236" s="359" t="s">
        <v>28</v>
      </c>
      <c r="V236" s="360"/>
      <c r="W236" s="361" t="s">
        <v>208</v>
      </c>
      <c r="X236" s="362">
        <v>80000</v>
      </c>
      <c r="Y236" s="363">
        <v>7</v>
      </c>
      <c r="Z236" s="364">
        <v>2</v>
      </c>
      <c r="AA236" s="365">
        <v>2</v>
      </c>
      <c r="AB236" s="365">
        <v>4</v>
      </c>
      <c r="AC236" s="366">
        <v>8</v>
      </c>
      <c r="AD236" s="361" t="s">
        <v>209</v>
      </c>
      <c r="AE236" s="361" t="s">
        <v>1032</v>
      </c>
      <c r="AF236" s="361" t="s">
        <v>100</v>
      </c>
      <c r="AG236" s="367" t="s">
        <v>174</v>
      </c>
      <c r="AI236" s="31" t="s">
        <v>528</v>
      </c>
      <c r="AJ236" s="34">
        <v>7</v>
      </c>
      <c r="AK236" s="44" t="s">
        <v>597</v>
      </c>
      <c r="AL236" s="33">
        <v>6</v>
      </c>
      <c r="AM236" s="32">
        <v>2</v>
      </c>
      <c r="AN236" s="32" t="s">
        <v>60</v>
      </c>
      <c r="AO236" s="33" t="s">
        <v>60</v>
      </c>
      <c r="AP236" s="32" t="s">
        <v>62</v>
      </c>
      <c r="AQ236" s="34" t="s">
        <v>598</v>
      </c>
      <c r="AR236" s="34">
        <v>210000</v>
      </c>
      <c r="AS236" s="34" t="s">
        <v>66</v>
      </c>
      <c r="AT236" s="281" t="s">
        <v>599</v>
      </c>
      <c r="AU236" s="35" t="s">
        <v>84</v>
      </c>
      <c r="AX236" s="23" t="s">
        <v>65</v>
      </c>
      <c r="AY236" s="23" t="s">
        <v>872</v>
      </c>
    </row>
    <row r="237" spans="21:51" x14ac:dyDescent="0.3">
      <c r="U237" s="359" t="s">
        <v>28</v>
      </c>
      <c r="V237" s="360"/>
      <c r="W237" s="361" t="s">
        <v>210</v>
      </c>
      <c r="X237" s="362">
        <v>110000</v>
      </c>
      <c r="Y237" s="363">
        <v>7</v>
      </c>
      <c r="Z237" s="364">
        <v>3</v>
      </c>
      <c r="AA237" s="365">
        <v>3</v>
      </c>
      <c r="AB237" s="365">
        <v>4</v>
      </c>
      <c r="AC237" s="366">
        <v>9</v>
      </c>
      <c r="AD237" s="361" t="s">
        <v>211</v>
      </c>
      <c r="AE237" s="361" t="s">
        <v>1034</v>
      </c>
      <c r="AF237" s="361" t="s">
        <v>203</v>
      </c>
      <c r="AG237" s="367" t="s">
        <v>204</v>
      </c>
      <c r="AI237" s="31" t="s">
        <v>528</v>
      </c>
      <c r="AJ237" s="34">
        <v>8</v>
      </c>
      <c r="AK237" s="34" t="s">
        <v>79</v>
      </c>
      <c r="AL237" s="32">
        <v>5</v>
      </c>
      <c r="AM237" s="32">
        <v>5</v>
      </c>
      <c r="AN237" s="32" t="s">
        <v>61</v>
      </c>
      <c r="AO237" s="33" t="s">
        <v>61</v>
      </c>
      <c r="AP237" s="32" t="s">
        <v>73</v>
      </c>
      <c r="AQ237" s="34" t="s">
        <v>615</v>
      </c>
      <c r="AR237" s="34">
        <v>250000</v>
      </c>
      <c r="AS237" s="34" t="s">
        <v>66</v>
      </c>
      <c r="AT237" s="281" t="s">
        <v>574</v>
      </c>
      <c r="AU237" s="35" t="s">
        <v>618</v>
      </c>
      <c r="AX237" s="23" t="s">
        <v>65</v>
      </c>
      <c r="AY237" s="23" t="s">
        <v>346</v>
      </c>
    </row>
    <row r="238" spans="21:51" x14ac:dyDescent="0.3">
      <c r="U238" s="359" t="s">
        <v>28</v>
      </c>
      <c r="V238" s="360"/>
      <c r="W238" s="361" t="s">
        <v>212</v>
      </c>
      <c r="X238" s="362">
        <v>140000</v>
      </c>
      <c r="Y238" s="363">
        <v>6</v>
      </c>
      <c r="Z238" s="364">
        <v>5</v>
      </c>
      <c r="AA238" s="365">
        <v>5</v>
      </c>
      <c r="AB238" s="368">
        <v>0</v>
      </c>
      <c r="AC238" s="366">
        <v>10</v>
      </c>
      <c r="AD238" s="361" t="s">
        <v>213</v>
      </c>
      <c r="AE238" s="361" t="s">
        <v>760</v>
      </c>
      <c r="AF238" s="361" t="s">
        <v>82</v>
      </c>
      <c r="AG238" s="367" t="s">
        <v>100</v>
      </c>
      <c r="AI238" s="31" t="s">
        <v>528</v>
      </c>
      <c r="AJ238" s="34">
        <v>9</v>
      </c>
      <c r="AK238" s="34" t="s">
        <v>77</v>
      </c>
      <c r="AL238" s="32">
        <v>5</v>
      </c>
      <c r="AM238" s="32">
        <v>2</v>
      </c>
      <c r="AN238" s="32" t="s">
        <v>60</v>
      </c>
      <c r="AO238" s="33" t="s">
        <v>72</v>
      </c>
      <c r="AP238" s="32" t="s">
        <v>93</v>
      </c>
      <c r="AQ238" s="34" t="s">
        <v>616</v>
      </c>
      <c r="AR238" s="34">
        <v>0</v>
      </c>
      <c r="AS238" s="34" t="s">
        <v>66</v>
      </c>
      <c r="AT238" s="281" t="s">
        <v>617</v>
      </c>
      <c r="AU238" s="35" t="s">
        <v>619</v>
      </c>
      <c r="AX238" s="23" t="s">
        <v>65</v>
      </c>
      <c r="AY238" s="23" t="s">
        <v>348</v>
      </c>
    </row>
    <row r="239" spans="21:51" ht="15" thickBot="1" x14ac:dyDescent="0.35">
      <c r="U239" s="369" t="s">
        <v>28</v>
      </c>
      <c r="V239" s="370"/>
      <c r="W239" s="371" t="s">
        <v>214</v>
      </c>
      <c r="X239" s="372">
        <v>60000</v>
      </c>
      <c r="Y239" s="373">
        <v>6</v>
      </c>
      <c r="Z239" s="374">
        <v>3</v>
      </c>
      <c r="AA239" s="375">
        <v>3</v>
      </c>
      <c r="AB239" s="375">
        <v>4</v>
      </c>
      <c r="AC239" s="376">
        <v>9</v>
      </c>
      <c r="AD239" s="371" t="s">
        <v>215</v>
      </c>
      <c r="AE239" s="371" t="s">
        <v>1035</v>
      </c>
      <c r="AF239" s="377" t="s">
        <v>55</v>
      </c>
      <c r="AG239" s="378" t="s">
        <v>55</v>
      </c>
      <c r="AI239" s="31" t="s">
        <v>528</v>
      </c>
      <c r="AJ239" s="34">
        <v>10</v>
      </c>
      <c r="AK239" s="34" t="s">
        <v>400</v>
      </c>
      <c r="AL239" s="32">
        <v>5</v>
      </c>
      <c r="AM239" s="32">
        <v>6</v>
      </c>
      <c r="AN239" s="32" t="s">
        <v>72</v>
      </c>
      <c r="AO239" s="33" t="s">
        <v>61</v>
      </c>
      <c r="AP239" s="32" t="s">
        <v>73</v>
      </c>
      <c r="AQ239" s="34" t="s">
        <v>580</v>
      </c>
      <c r="AR239" s="34">
        <v>250000</v>
      </c>
      <c r="AS239" s="34" t="s">
        <v>66</v>
      </c>
      <c r="AT239" s="281" t="s">
        <v>581</v>
      </c>
      <c r="AU239" s="35" t="s">
        <v>401</v>
      </c>
      <c r="AX239" s="23" t="s">
        <v>65</v>
      </c>
      <c r="AY239" s="23" t="s">
        <v>349</v>
      </c>
    </row>
    <row r="240" spans="21:51" x14ac:dyDescent="0.3">
      <c r="U240" s="23"/>
      <c r="V240" s="59"/>
      <c r="W240" s="23"/>
      <c r="X240" s="23"/>
      <c r="Y240" s="59"/>
      <c r="Z240" s="59"/>
      <c r="AA240" s="119"/>
      <c r="AB240" s="120"/>
      <c r="AC240" s="59"/>
      <c r="AD240" s="23"/>
      <c r="AE240" s="23"/>
      <c r="AF240" s="23"/>
      <c r="AG240" s="23"/>
      <c r="AI240" s="31" t="s">
        <v>528</v>
      </c>
      <c r="AJ240" s="34">
        <v>11</v>
      </c>
      <c r="AK240" s="34" t="s">
        <v>591</v>
      </c>
      <c r="AL240" s="32">
        <v>6</v>
      </c>
      <c r="AM240" s="32">
        <v>5</v>
      </c>
      <c r="AN240" s="32" t="s">
        <v>60</v>
      </c>
      <c r="AO240" s="33" t="s">
        <v>72</v>
      </c>
      <c r="AP240" s="32" t="s">
        <v>73</v>
      </c>
      <c r="AQ240" s="34" t="s">
        <v>592</v>
      </c>
      <c r="AR240" s="34">
        <v>260000</v>
      </c>
      <c r="AS240" s="34" t="s">
        <v>66</v>
      </c>
      <c r="AT240" s="281" t="s">
        <v>593</v>
      </c>
      <c r="AU240" s="35" t="s">
        <v>594</v>
      </c>
      <c r="AX240" s="23" t="s">
        <v>65</v>
      </c>
      <c r="AY240" s="23" t="s">
        <v>150</v>
      </c>
    </row>
    <row r="241" spans="21:51" x14ac:dyDescent="0.3">
      <c r="U241" s="23"/>
      <c r="V241" s="59"/>
      <c r="W241" s="23"/>
      <c r="X241" s="23"/>
      <c r="Y241" s="59"/>
      <c r="Z241" s="59"/>
      <c r="AA241" s="119"/>
      <c r="AB241" s="120"/>
      <c r="AC241" s="59"/>
      <c r="AD241" s="23"/>
      <c r="AE241" s="23"/>
      <c r="AF241" s="23"/>
      <c r="AG241" s="23"/>
      <c r="AI241" s="31" t="s">
        <v>528</v>
      </c>
      <c r="AJ241" s="34">
        <v>12</v>
      </c>
      <c r="AK241" s="34" t="s">
        <v>420</v>
      </c>
      <c r="AL241" s="32">
        <v>6</v>
      </c>
      <c r="AM241" s="32">
        <v>6</v>
      </c>
      <c r="AN241" s="32" t="s">
        <v>61</v>
      </c>
      <c r="AO241" s="33" t="s">
        <v>56</v>
      </c>
      <c r="AP241" s="32" t="s">
        <v>73</v>
      </c>
      <c r="AQ241" s="34" t="s">
        <v>630</v>
      </c>
      <c r="AR241" s="34">
        <v>300000</v>
      </c>
      <c r="AS241" s="34" t="s">
        <v>66</v>
      </c>
      <c r="AT241" s="281" t="s">
        <v>631</v>
      </c>
      <c r="AU241" s="35" t="s">
        <v>429</v>
      </c>
      <c r="AX241" s="23" t="s">
        <v>65</v>
      </c>
      <c r="AY241" s="23" t="s">
        <v>350</v>
      </c>
    </row>
    <row r="242" spans="21:51" x14ac:dyDescent="0.3">
      <c r="U242" s="23"/>
      <c r="V242" s="59"/>
      <c r="W242" s="23"/>
      <c r="X242" s="23"/>
      <c r="Y242" s="59"/>
      <c r="Z242" s="59"/>
      <c r="AA242" s="119"/>
      <c r="AB242" s="120"/>
      <c r="AC242" s="59"/>
      <c r="AD242" s="23"/>
      <c r="AE242" s="23"/>
      <c r="AF242" s="23"/>
      <c r="AG242" s="23"/>
      <c r="AI242" s="31" t="s">
        <v>528</v>
      </c>
      <c r="AJ242" s="34">
        <v>13</v>
      </c>
      <c r="AK242" s="34" t="s">
        <v>576</v>
      </c>
      <c r="AL242" s="32">
        <v>6</v>
      </c>
      <c r="AM242" s="32">
        <v>6</v>
      </c>
      <c r="AN242" s="32" t="s">
        <v>60</v>
      </c>
      <c r="AO242" s="33" t="s">
        <v>61</v>
      </c>
      <c r="AP242" s="32" t="s">
        <v>88</v>
      </c>
      <c r="AQ242" s="34" t="s">
        <v>573</v>
      </c>
      <c r="AR242" s="34">
        <v>340000</v>
      </c>
      <c r="AS242" s="34" t="s">
        <v>66</v>
      </c>
      <c r="AT242" s="281" t="s">
        <v>574</v>
      </c>
      <c r="AU242" s="35" t="s">
        <v>575</v>
      </c>
      <c r="AX242" s="23" t="s">
        <v>65</v>
      </c>
      <c r="AY242" s="23" t="s">
        <v>351</v>
      </c>
    </row>
    <row r="243" spans="21:51" x14ac:dyDescent="0.3">
      <c r="U243" s="23"/>
      <c r="V243" s="59"/>
      <c r="W243" s="23"/>
      <c r="X243" s="23"/>
      <c r="Y243" s="59"/>
      <c r="Z243" s="59"/>
      <c r="AA243" s="119"/>
      <c r="AB243" s="120"/>
      <c r="AC243" s="59"/>
      <c r="AD243" s="23"/>
      <c r="AE243" s="23"/>
      <c r="AF243" s="23"/>
      <c r="AG243" s="23"/>
      <c r="AI243" s="31" t="s">
        <v>528</v>
      </c>
      <c r="AJ243" s="34">
        <v>14</v>
      </c>
      <c r="AK243" s="34" t="s">
        <v>58</v>
      </c>
      <c r="AL243" s="32" t="s">
        <v>58</v>
      </c>
      <c r="AM243" s="32" t="s">
        <v>58</v>
      </c>
      <c r="AN243" s="32" t="s">
        <v>58</v>
      </c>
      <c r="AO243" s="33" t="s">
        <v>58</v>
      </c>
      <c r="AP243" s="32" t="s">
        <v>58</v>
      </c>
      <c r="AQ243" s="34" t="s">
        <v>58</v>
      </c>
      <c r="AR243" s="34" t="s">
        <v>58</v>
      </c>
      <c r="AS243" s="34" t="s">
        <v>58</v>
      </c>
      <c r="AT243" s="281" t="s">
        <v>58</v>
      </c>
      <c r="AU243" s="35" t="s">
        <v>58</v>
      </c>
      <c r="AX243" s="23" t="s">
        <v>65</v>
      </c>
      <c r="AY243" s="23" t="s">
        <v>352</v>
      </c>
    </row>
    <row r="244" spans="21:51" x14ac:dyDescent="0.3">
      <c r="U244" s="23"/>
      <c r="V244" s="59"/>
      <c r="W244" s="23"/>
      <c r="X244" s="23"/>
      <c r="Y244" s="59"/>
      <c r="Z244" s="59"/>
      <c r="AA244" s="119"/>
      <c r="AB244" s="120"/>
      <c r="AC244" s="59"/>
      <c r="AD244" s="23"/>
      <c r="AE244" s="23"/>
      <c r="AF244" s="23"/>
      <c r="AG244" s="23"/>
      <c r="AI244" s="31" t="s">
        <v>528</v>
      </c>
      <c r="AJ244" s="34">
        <v>15</v>
      </c>
      <c r="AK244" s="34" t="s">
        <v>58</v>
      </c>
      <c r="AL244" s="32" t="s">
        <v>58</v>
      </c>
      <c r="AM244" s="32" t="s">
        <v>58</v>
      </c>
      <c r="AN244" s="32" t="s">
        <v>58</v>
      </c>
      <c r="AO244" s="33" t="s">
        <v>58</v>
      </c>
      <c r="AP244" s="32" t="s">
        <v>58</v>
      </c>
      <c r="AQ244" s="34" t="s">
        <v>58</v>
      </c>
      <c r="AR244" s="34" t="s">
        <v>58</v>
      </c>
      <c r="AS244" s="34" t="s">
        <v>58</v>
      </c>
      <c r="AT244" s="281" t="s">
        <v>58</v>
      </c>
      <c r="AU244" s="35" t="s">
        <v>58</v>
      </c>
      <c r="AX244" s="23" t="s">
        <v>65</v>
      </c>
      <c r="AY244" s="23" t="s">
        <v>1101</v>
      </c>
    </row>
    <row r="245" spans="21:51" x14ac:dyDescent="0.3">
      <c r="U245" s="23"/>
      <c r="V245" s="59"/>
      <c r="W245" s="23"/>
      <c r="X245" s="23"/>
      <c r="Y245" s="59"/>
      <c r="Z245" s="59"/>
      <c r="AA245" s="119"/>
      <c r="AB245" s="120"/>
      <c r="AC245" s="59"/>
      <c r="AD245" s="23"/>
      <c r="AE245" s="23"/>
      <c r="AF245" s="23"/>
      <c r="AG245" s="23"/>
      <c r="AI245" s="31" t="s">
        <v>528</v>
      </c>
      <c r="AJ245" s="34">
        <v>16</v>
      </c>
      <c r="AK245" s="34" t="s">
        <v>58</v>
      </c>
      <c r="AL245" s="32" t="s">
        <v>58</v>
      </c>
      <c r="AM245" s="32" t="s">
        <v>58</v>
      </c>
      <c r="AN245" s="32" t="s">
        <v>58</v>
      </c>
      <c r="AO245" s="33" t="s">
        <v>58</v>
      </c>
      <c r="AP245" s="32" t="s">
        <v>58</v>
      </c>
      <c r="AQ245" s="34" t="s">
        <v>58</v>
      </c>
      <c r="AR245" s="34" t="s">
        <v>58</v>
      </c>
      <c r="AS245" s="34" t="s">
        <v>58</v>
      </c>
      <c r="AT245" s="281" t="s">
        <v>58</v>
      </c>
      <c r="AU245" s="35" t="s">
        <v>58</v>
      </c>
      <c r="AX245" s="23" t="s">
        <v>65</v>
      </c>
      <c r="AY245" s="23" t="s">
        <v>353</v>
      </c>
    </row>
    <row r="246" spans="21:51" x14ac:dyDescent="0.3">
      <c r="U246" s="23"/>
      <c r="V246" s="59"/>
      <c r="W246" s="23"/>
      <c r="X246" s="23"/>
      <c r="Y246" s="59"/>
      <c r="Z246" s="59"/>
      <c r="AA246" s="119"/>
      <c r="AB246" s="120"/>
      <c r="AC246" s="59"/>
      <c r="AD246" s="23"/>
      <c r="AE246" s="23"/>
      <c r="AF246" s="23"/>
      <c r="AG246" s="23"/>
      <c r="AI246" s="31" t="s">
        <v>528</v>
      </c>
      <c r="AJ246" s="34">
        <v>17</v>
      </c>
      <c r="AK246" s="34" t="s">
        <v>58</v>
      </c>
      <c r="AL246" s="32" t="s">
        <v>58</v>
      </c>
      <c r="AM246" s="32" t="s">
        <v>58</v>
      </c>
      <c r="AN246" s="32" t="s">
        <v>58</v>
      </c>
      <c r="AO246" s="33" t="s">
        <v>58</v>
      </c>
      <c r="AP246" s="32" t="s">
        <v>58</v>
      </c>
      <c r="AQ246" s="34" t="s">
        <v>58</v>
      </c>
      <c r="AR246" s="34" t="s">
        <v>58</v>
      </c>
      <c r="AS246" s="34" t="s">
        <v>58</v>
      </c>
      <c r="AT246" s="281" t="s">
        <v>58</v>
      </c>
      <c r="AU246" s="35" t="s">
        <v>58</v>
      </c>
      <c r="AX246" s="23" t="s">
        <v>65</v>
      </c>
      <c r="AY246" s="23" t="s">
        <v>355</v>
      </c>
    </row>
    <row r="247" spans="21:51" x14ac:dyDescent="0.3">
      <c r="U247" s="23"/>
      <c r="V247" s="59"/>
      <c r="W247" s="23"/>
      <c r="X247" s="23"/>
      <c r="Y247" s="59"/>
      <c r="Z247" s="59"/>
      <c r="AA247" s="119"/>
      <c r="AB247" s="120"/>
      <c r="AC247" s="59"/>
      <c r="AD247" s="23"/>
      <c r="AE247" s="23"/>
      <c r="AF247" s="23"/>
      <c r="AG247" s="23"/>
      <c r="AI247" s="31" t="s">
        <v>528</v>
      </c>
      <c r="AJ247" s="34">
        <v>18</v>
      </c>
      <c r="AK247" s="34" t="s">
        <v>58</v>
      </c>
      <c r="AL247" s="32" t="s">
        <v>58</v>
      </c>
      <c r="AM247" s="32" t="s">
        <v>58</v>
      </c>
      <c r="AN247" s="32" t="s">
        <v>58</v>
      </c>
      <c r="AO247" s="33" t="s">
        <v>58</v>
      </c>
      <c r="AP247" s="32" t="s">
        <v>58</v>
      </c>
      <c r="AQ247" s="34" t="s">
        <v>58</v>
      </c>
      <c r="AR247" s="34" t="s">
        <v>58</v>
      </c>
      <c r="AS247" s="34" t="s">
        <v>58</v>
      </c>
      <c r="AT247" s="281" t="s">
        <v>58</v>
      </c>
      <c r="AU247" s="35" t="s">
        <v>58</v>
      </c>
      <c r="AX247" s="23" t="s">
        <v>65</v>
      </c>
      <c r="AY247" s="23" t="s">
        <v>356</v>
      </c>
    </row>
    <row r="248" spans="21:51" ht="15" thickBot="1" x14ac:dyDescent="0.35">
      <c r="U248" s="23"/>
      <c r="V248" s="59"/>
      <c r="W248" s="23"/>
      <c r="X248" s="23"/>
      <c r="Y248" s="59"/>
      <c r="Z248" s="59"/>
      <c r="AA248" s="119"/>
      <c r="AB248" s="120"/>
      <c r="AC248" s="59"/>
      <c r="AD248" s="23"/>
      <c r="AE248" s="23"/>
      <c r="AF248" s="23"/>
      <c r="AG248" s="23"/>
      <c r="AI248" s="50" t="s">
        <v>528</v>
      </c>
      <c r="AJ248" s="51">
        <v>19</v>
      </c>
      <c r="AK248" s="51" t="s">
        <v>58</v>
      </c>
      <c r="AL248" s="56" t="s">
        <v>58</v>
      </c>
      <c r="AM248" s="56" t="s">
        <v>58</v>
      </c>
      <c r="AN248" s="56" t="s">
        <v>58</v>
      </c>
      <c r="AO248" s="57" t="s">
        <v>58</v>
      </c>
      <c r="AP248" s="56" t="s">
        <v>58</v>
      </c>
      <c r="AQ248" s="51" t="s">
        <v>58</v>
      </c>
      <c r="AR248" s="51" t="s">
        <v>58</v>
      </c>
      <c r="AS248" s="51" t="s">
        <v>58</v>
      </c>
      <c r="AT248" s="296" t="s">
        <v>58</v>
      </c>
      <c r="AU248" s="58" t="s">
        <v>58</v>
      </c>
      <c r="AX248" s="23" t="s">
        <v>65</v>
      </c>
      <c r="AY248" s="23" t="s">
        <v>357</v>
      </c>
    </row>
    <row r="249" spans="21:51" x14ac:dyDescent="0.3">
      <c r="U249" s="23"/>
      <c r="V249" s="59"/>
      <c r="W249" s="23"/>
      <c r="X249" s="23"/>
      <c r="Y249" s="59"/>
      <c r="Z249" s="59"/>
      <c r="AA249" s="119"/>
      <c r="AB249" s="120"/>
      <c r="AC249" s="59"/>
      <c r="AD249" s="23"/>
      <c r="AE249" s="23"/>
      <c r="AF249" s="23"/>
      <c r="AG249" s="23"/>
      <c r="AI249" s="13" t="s">
        <v>529</v>
      </c>
      <c r="AJ249" s="15">
        <v>1</v>
      </c>
      <c r="AK249" s="45" t="s">
        <v>53</v>
      </c>
      <c r="AL249" s="49">
        <v>7</v>
      </c>
      <c r="AM249" s="14">
        <v>1</v>
      </c>
      <c r="AN249" s="14" t="s">
        <v>54</v>
      </c>
      <c r="AO249" s="49" t="s">
        <v>55</v>
      </c>
      <c r="AP249" s="14" t="s">
        <v>56</v>
      </c>
      <c r="AQ249" s="15" t="s">
        <v>543</v>
      </c>
      <c r="AR249" s="15">
        <v>80000</v>
      </c>
      <c r="AS249" s="15" t="s">
        <v>131</v>
      </c>
      <c r="AT249" s="279" t="s">
        <v>549</v>
      </c>
      <c r="AU249" s="16" t="s">
        <v>544</v>
      </c>
      <c r="AX249" s="23" t="s">
        <v>65</v>
      </c>
      <c r="AY249" s="23" t="s">
        <v>358</v>
      </c>
    </row>
    <row r="250" spans="21:51" x14ac:dyDescent="0.3">
      <c r="U250" s="23"/>
      <c r="V250" s="59"/>
      <c r="W250" s="23"/>
      <c r="X250" s="23"/>
      <c r="Y250" s="59"/>
      <c r="Z250" s="59"/>
      <c r="AA250" s="119"/>
      <c r="AB250" s="120"/>
      <c r="AC250" s="59"/>
      <c r="AD250" s="23"/>
      <c r="AE250" s="23"/>
      <c r="AF250" s="23"/>
      <c r="AG250" s="23"/>
      <c r="AI250" s="31" t="s">
        <v>529</v>
      </c>
      <c r="AJ250" s="34">
        <v>2</v>
      </c>
      <c r="AK250" s="34" t="s">
        <v>385</v>
      </c>
      <c r="AL250" s="32">
        <v>6</v>
      </c>
      <c r="AM250" s="32">
        <v>2</v>
      </c>
      <c r="AN250" s="32" t="s">
        <v>60</v>
      </c>
      <c r="AO250" s="33" t="s">
        <v>60</v>
      </c>
      <c r="AP250" s="32" t="s">
        <v>62</v>
      </c>
      <c r="AQ250" s="34" t="s">
        <v>602</v>
      </c>
      <c r="AR250" s="34">
        <v>80000</v>
      </c>
      <c r="AS250" s="34" t="s">
        <v>131</v>
      </c>
      <c r="AT250" s="281" t="s">
        <v>599</v>
      </c>
      <c r="AU250" s="35" t="s">
        <v>386</v>
      </c>
      <c r="AX250" s="23" t="s">
        <v>65</v>
      </c>
      <c r="AY250" s="23" t="s">
        <v>359</v>
      </c>
    </row>
    <row r="251" spans="21:51" x14ac:dyDescent="0.3">
      <c r="U251" s="23"/>
      <c r="V251" s="59"/>
      <c r="W251" s="23"/>
      <c r="X251" s="23"/>
      <c r="Y251" s="59"/>
      <c r="Z251" s="59"/>
      <c r="AA251" s="119"/>
      <c r="AB251" s="120"/>
      <c r="AC251" s="59"/>
      <c r="AD251" s="23"/>
      <c r="AE251" s="23"/>
      <c r="AF251" s="23"/>
      <c r="AG251" s="23"/>
      <c r="AI251" s="31" t="s">
        <v>529</v>
      </c>
      <c r="AJ251" s="34">
        <v>3</v>
      </c>
      <c r="AK251" s="34" t="s">
        <v>393</v>
      </c>
      <c r="AL251" s="32">
        <v>4</v>
      </c>
      <c r="AM251" s="32">
        <v>7</v>
      </c>
      <c r="AN251" s="32" t="s">
        <v>60</v>
      </c>
      <c r="AO251" s="33" t="s">
        <v>55</v>
      </c>
      <c r="AP251" s="32" t="s">
        <v>62</v>
      </c>
      <c r="AQ251" s="34" t="s">
        <v>609</v>
      </c>
      <c r="AR251" s="34">
        <v>80000</v>
      </c>
      <c r="AS251" s="34" t="s">
        <v>131</v>
      </c>
      <c r="AT251" s="281" t="s">
        <v>599</v>
      </c>
      <c r="AU251" s="35" t="s">
        <v>394</v>
      </c>
      <c r="AX251" s="23" t="s">
        <v>65</v>
      </c>
      <c r="AY251" s="23" t="s">
        <v>360</v>
      </c>
    </row>
    <row r="252" spans="21:51" x14ac:dyDescent="0.3">
      <c r="U252" s="23"/>
      <c r="V252" s="59"/>
      <c r="W252" s="23"/>
      <c r="X252" s="23"/>
      <c r="Y252" s="59"/>
      <c r="Z252" s="59"/>
      <c r="AA252" s="119"/>
      <c r="AB252" s="120"/>
      <c r="AC252" s="59"/>
      <c r="AD252" s="23"/>
      <c r="AE252" s="23"/>
      <c r="AF252" s="23"/>
      <c r="AG252" s="23"/>
      <c r="AI252" s="31" t="s">
        <v>529</v>
      </c>
      <c r="AJ252" s="34">
        <v>4</v>
      </c>
      <c r="AK252" s="34" t="s">
        <v>395</v>
      </c>
      <c r="AL252" s="32">
        <v>6</v>
      </c>
      <c r="AM252" s="32">
        <v>2</v>
      </c>
      <c r="AN252" s="32" t="s">
        <v>60</v>
      </c>
      <c r="AO252" s="33" t="s">
        <v>55</v>
      </c>
      <c r="AP252" s="32" t="s">
        <v>62</v>
      </c>
      <c r="AQ252" s="34" t="s">
        <v>650</v>
      </c>
      <c r="AR252" s="34">
        <v>120000</v>
      </c>
      <c r="AS252" s="34" t="s">
        <v>131</v>
      </c>
      <c r="AT252" s="281" t="s">
        <v>599</v>
      </c>
      <c r="AU252" s="35" t="s">
        <v>396</v>
      </c>
      <c r="AX252" s="23" t="s">
        <v>65</v>
      </c>
      <c r="AY252" s="23" t="s">
        <v>361</v>
      </c>
    </row>
    <row r="253" spans="21:51" x14ac:dyDescent="0.3">
      <c r="U253" s="23"/>
      <c r="V253" s="59"/>
      <c r="W253" s="23"/>
      <c r="X253" s="23"/>
      <c r="Y253" s="59"/>
      <c r="Z253" s="59"/>
      <c r="AA253" s="119"/>
      <c r="AB253" s="120"/>
      <c r="AC253" s="59"/>
      <c r="AD253" s="23"/>
      <c r="AE253" s="23"/>
      <c r="AF253" s="23"/>
      <c r="AG253" s="23"/>
      <c r="AI253" s="31" t="s">
        <v>529</v>
      </c>
      <c r="AJ253" s="34">
        <v>5</v>
      </c>
      <c r="AK253" s="34" t="s">
        <v>397</v>
      </c>
      <c r="AL253" s="32">
        <v>7</v>
      </c>
      <c r="AM253" s="32">
        <v>2</v>
      </c>
      <c r="AN253" s="32" t="s">
        <v>60</v>
      </c>
      <c r="AO253" s="33" t="s">
        <v>61</v>
      </c>
      <c r="AP253" s="32" t="s">
        <v>62</v>
      </c>
      <c r="AQ253" s="34" t="s">
        <v>398</v>
      </c>
      <c r="AR253" s="34">
        <v>120000</v>
      </c>
      <c r="AS253" s="34" t="s">
        <v>131</v>
      </c>
      <c r="AT253" s="281" t="s">
        <v>599</v>
      </c>
      <c r="AU253" s="35" t="s">
        <v>399</v>
      </c>
      <c r="AX253" s="23" t="s">
        <v>65</v>
      </c>
      <c r="AY253" s="23" t="s">
        <v>1100</v>
      </c>
    </row>
    <row r="254" spans="21:51" x14ac:dyDescent="0.3">
      <c r="U254" s="23"/>
      <c r="V254" s="59"/>
      <c r="W254" s="23"/>
      <c r="X254" s="23"/>
      <c r="Y254" s="59"/>
      <c r="Z254" s="59"/>
      <c r="AA254" s="119"/>
      <c r="AB254" s="120"/>
      <c r="AC254" s="59"/>
      <c r="AD254" s="23"/>
      <c r="AE254" s="23"/>
      <c r="AF254" s="23"/>
      <c r="AG254" s="23"/>
      <c r="AI254" s="31" t="s">
        <v>529</v>
      </c>
      <c r="AJ254" s="34">
        <v>6</v>
      </c>
      <c r="AK254" s="34" t="s">
        <v>587</v>
      </c>
      <c r="AL254" s="32">
        <v>9</v>
      </c>
      <c r="AM254" s="32">
        <v>2</v>
      </c>
      <c r="AN254" s="32" t="s">
        <v>54</v>
      </c>
      <c r="AO254" s="33" t="s">
        <v>61</v>
      </c>
      <c r="AP254" s="32" t="s">
        <v>62</v>
      </c>
      <c r="AQ254" s="34" t="s">
        <v>588</v>
      </c>
      <c r="AR254" s="34">
        <v>170000</v>
      </c>
      <c r="AS254" s="34" t="s">
        <v>131</v>
      </c>
      <c r="AT254" s="281" t="s">
        <v>589</v>
      </c>
      <c r="AU254" s="35" t="s">
        <v>590</v>
      </c>
      <c r="AX254" s="23" t="s">
        <v>75</v>
      </c>
      <c r="AY254" s="23" t="s">
        <v>176</v>
      </c>
    </row>
    <row r="255" spans="21:51" x14ac:dyDescent="0.3">
      <c r="U255" s="23"/>
      <c r="V255" s="59"/>
      <c r="W255" s="23"/>
      <c r="X255" s="23"/>
      <c r="Y255" s="59"/>
      <c r="Z255" s="59"/>
      <c r="AA255" s="119"/>
      <c r="AB255" s="120"/>
      <c r="AC255" s="59"/>
      <c r="AD255" s="23"/>
      <c r="AE255" s="23"/>
      <c r="AF255" s="23"/>
      <c r="AG255" s="23"/>
      <c r="AI255" s="31" t="s">
        <v>529</v>
      </c>
      <c r="AJ255" s="34">
        <v>7</v>
      </c>
      <c r="AK255" s="44" t="s">
        <v>138</v>
      </c>
      <c r="AL255" s="33">
        <v>5</v>
      </c>
      <c r="AM255" s="32">
        <v>4</v>
      </c>
      <c r="AN255" s="32" t="s">
        <v>61</v>
      </c>
      <c r="AO255" s="33" t="s">
        <v>56</v>
      </c>
      <c r="AP255" s="32" t="s">
        <v>69</v>
      </c>
      <c r="AQ255" s="34" t="s">
        <v>610</v>
      </c>
      <c r="AR255" s="34">
        <v>175000</v>
      </c>
      <c r="AS255" s="34" t="s">
        <v>131</v>
      </c>
      <c r="AT255" s="281" t="s">
        <v>611</v>
      </c>
      <c r="AU255" s="35" t="s">
        <v>139</v>
      </c>
      <c r="AX255" s="23" t="s">
        <v>75</v>
      </c>
      <c r="AY255" s="23" t="s">
        <v>313</v>
      </c>
    </row>
    <row r="256" spans="21:51" x14ac:dyDescent="0.3">
      <c r="U256" s="23"/>
      <c r="V256" s="59"/>
      <c r="W256" s="23"/>
      <c r="X256" s="23"/>
      <c r="Y256" s="59"/>
      <c r="Z256" s="59"/>
      <c r="AA256" s="119"/>
      <c r="AB256" s="120"/>
      <c r="AC256" s="59"/>
      <c r="AD256" s="23"/>
      <c r="AE256" s="23"/>
      <c r="AF256" s="23"/>
      <c r="AG256" s="23"/>
      <c r="AI256" s="31" t="s">
        <v>529</v>
      </c>
      <c r="AJ256" s="34">
        <v>8</v>
      </c>
      <c r="AK256" s="34" t="s">
        <v>387</v>
      </c>
      <c r="AL256" s="32">
        <v>4</v>
      </c>
      <c r="AM256" s="32">
        <v>7</v>
      </c>
      <c r="AN256" s="32" t="s">
        <v>61</v>
      </c>
      <c r="AO256" s="33" t="s">
        <v>55</v>
      </c>
      <c r="AP256" s="32" t="s">
        <v>73</v>
      </c>
      <c r="AQ256" s="34" t="s">
        <v>643</v>
      </c>
      <c r="AR256" s="34">
        <v>180000</v>
      </c>
      <c r="AS256" s="34" t="s">
        <v>131</v>
      </c>
      <c r="AT256" s="281" t="s">
        <v>644</v>
      </c>
      <c r="AU256" s="35" t="s">
        <v>388</v>
      </c>
      <c r="AX256" s="23" t="s">
        <v>75</v>
      </c>
      <c r="AY256" s="23" t="s">
        <v>314</v>
      </c>
    </row>
    <row r="257" spans="21:51" x14ac:dyDescent="0.3">
      <c r="U257" s="23"/>
      <c r="V257" s="59"/>
      <c r="W257" s="23"/>
      <c r="X257" s="23"/>
      <c r="Y257" s="59"/>
      <c r="Z257" s="59"/>
      <c r="AA257" s="119"/>
      <c r="AB257" s="120"/>
      <c r="AC257" s="59"/>
      <c r="AD257" s="23"/>
      <c r="AE257" s="23"/>
      <c r="AF257" s="23"/>
      <c r="AG257" s="23"/>
      <c r="AI257" s="31" t="s">
        <v>529</v>
      </c>
      <c r="AJ257" s="34">
        <v>9</v>
      </c>
      <c r="AK257" s="34" t="s">
        <v>134</v>
      </c>
      <c r="AL257" s="32">
        <v>8</v>
      </c>
      <c r="AM257" s="32">
        <v>3</v>
      </c>
      <c r="AN257" s="32" t="s">
        <v>54</v>
      </c>
      <c r="AO257" s="33" t="s">
        <v>60</v>
      </c>
      <c r="AP257" s="32" t="s">
        <v>62</v>
      </c>
      <c r="AQ257" s="34" t="s">
        <v>135</v>
      </c>
      <c r="AR257" s="34">
        <v>200000</v>
      </c>
      <c r="AS257" s="34" t="s">
        <v>131</v>
      </c>
      <c r="AT257" s="281" t="s">
        <v>589</v>
      </c>
      <c r="AU257" s="35" t="s">
        <v>136</v>
      </c>
      <c r="AX257" s="23" t="s">
        <v>75</v>
      </c>
      <c r="AY257" s="23" t="s">
        <v>143</v>
      </c>
    </row>
    <row r="258" spans="21:51" x14ac:dyDescent="0.3">
      <c r="U258" s="23"/>
      <c r="V258" s="59"/>
      <c r="W258" s="23"/>
      <c r="X258" s="23"/>
      <c r="Y258" s="59"/>
      <c r="Z258" s="59"/>
      <c r="AA258" s="119"/>
      <c r="AB258" s="120"/>
      <c r="AC258" s="59"/>
      <c r="AD258" s="23"/>
      <c r="AE258" s="23"/>
      <c r="AF258" s="23"/>
      <c r="AG258" s="23"/>
      <c r="AI258" s="31" t="s">
        <v>529</v>
      </c>
      <c r="AJ258" s="34">
        <v>10</v>
      </c>
      <c r="AK258" s="34" t="s">
        <v>597</v>
      </c>
      <c r="AL258" s="32">
        <v>6</v>
      </c>
      <c r="AM258" s="32">
        <v>2</v>
      </c>
      <c r="AN258" s="32" t="s">
        <v>60</v>
      </c>
      <c r="AO258" s="33" t="s">
        <v>60</v>
      </c>
      <c r="AP258" s="32" t="s">
        <v>62</v>
      </c>
      <c r="AQ258" s="34" t="s">
        <v>598</v>
      </c>
      <c r="AR258" s="34">
        <v>210000</v>
      </c>
      <c r="AS258" s="34" t="s">
        <v>131</v>
      </c>
      <c r="AT258" s="281" t="s">
        <v>599</v>
      </c>
      <c r="AU258" s="35" t="s">
        <v>84</v>
      </c>
      <c r="AX258" s="23" t="s">
        <v>75</v>
      </c>
      <c r="AY258" s="23" t="s">
        <v>315</v>
      </c>
    </row>
    <row r="259" spans="21:51" x14ac:dyDescent="0.3">
      <c r="U259" s="23"/>
      <c r="V259" s="59"/>
      <c r="W259" s="23"/>
      <c r="X259" s="23"/>
      <c r="Y259" s="59"/>
      <c r="Z259" s="59"/>
      <c r="AA259" s="119"/>
      <c r="AB259" s="120"/>
      <c r="AC259" s="59"/>
      <c r="AD259" s="23"/>
      <c r="AE259" s="23"/>
      <c r="AF259" s="23"/>
      <c r="AG259" s="23"/>
      <c r="AI259" s="31" t="s">
        <v>529</v>
      </c>
      <c r="AJ259" s="34">
        <v>11</v>
      </c>
      <c r="AK259" s="34" t="s">
        <v>400</v>
      </c>
      <c r="AL259" s="32">
        <v>5</v>
      </c>
      <c r="AM259" s="32">
        <v>6</v>
      </c>
      <c r="AN259" s="32" t="s">
        <v>72</v>
      </c>
      <c r="AO259" s="33" t="s">
        <v>61</v>
      </c>
      <c r="AP259" s="32" t="s">
        <v>73</v>
      </c>
      <c r="AQ259" s="34" t="s">
        <v>580</v>
      </c>
      <c r="AR259" s="34">
        <v>250000</v>
      </c>
      <c r="AS259" s="34" t="s">
        <v>131</v>
      </c>
      <c r="AT259" s="281" t="s">
        <v>581</v>
      </c>
      <c r="AU259" s="35" t="s">
        <v>401</v>
      </c>
      <c r="AX259" s="23" t="s">
        <v>75</v>
      </c>
      <c r="AY259" s="23" t="s">
        <v>317</v>
      </c>
    </row>
    <row r="260" spans="21:51" x14ac:dyDescent="0.3">
      <c r="U260" s="23"/>
      <c r="V260" s="59"/>
      <c r="W260" s="23"/>
      <c r="X260" s="23"/>
      <c r="Y260" s="59"/>
      <c r="Z260" s="59"/>
      <c r="AA260" s="119"/>
      <c r="AB260" s="120"/>
      <c r="AC260" s="59"/>
      <c r="AD260" s="23"/>
      <c r="AE260" s="23"/>
      <c r="AF260" s="23"/>
      <c r="AG260" s="23"/>
      <c r="AI260" s="31" t="s">
        <v>529</v>
      </c>
      <c r="AJ260" s="34">
        <v>12</v>
      </c>
      <c r="AK260" s="34" t="s">
        <v>79</v>
      </c>
      <c r="AL260" s="32">
        <v>5</v>
      </c>
      <c r="AM260" s="32">
        <v>5</v>
      </c>
      <c r="AN260" s="32" t="s">
        <v>61</v>
      </c>
      <c r="AO260" s="33" t="s">
        <v>61</v>
      </c>
      <c r="AP260" s="32" t="s">
        <v>73</v>
      </c>
      <c r="AQ260" s="34" t="s">
        <v>615</v>
      </c>
      <c r="AR260" s="34">
        <v>250000</v>
      </c>
      <c r="AS260" s="34" t="s">
        <v>131</v>
      </c>
      <c r="AT260" s="281" t="s">
        <v>574</v>
      </c>
      <c r="AU260" s="35" t="s">
        <v>618</v>
      </c>
      <c r="AX260" s="23" t="s">
        <v>75</v>
      </c>
      <c r="AY260" s="23" t="s">
        <v>201</v>
      </c>
    </row>
    <row r="261" spans="21:51" x14ac:dyDescent="0.3">
      <c r="U261" s="23"/>
      <c r="V261" s="59"/>
      <c r="W261" s="23"/>
      <c r="X261" s="23"/>
      <c r="Y261" s="59"/>
      <c r="Z261" s="59"/>
      <c r="AA261" s="119"/>
      <c r="AB261" s="120"/>
      <c r="AC261" s="59"/>
      <c r="AD261" s="23"/>
      <c r="AE261" s="23"/>
      <c r="AF261" s="23"/>
      <c r="AG261" s="23"/>
      <c r="AI261" s="31" t="s">
        <v>529</v>
      </c>
      <c r="AJ261" s="34">
        <v>13</v>
      </c>
      <c r="AK261" s="34" t="s">
        <v>77</v>
      </c>
      <c r="AL261" s="32">
        <v>5</v>
      </c>
      <c r="AM261" s="32">
        <v>2</v>
      </c>
      <c r="AN261" s="32" t="s">
        <v>60</v>
      </c>
      <c r="AO261" s="33" t="s">
        <v>72</v>
      </c>
      <c r="AP261" s="32" t="s">
        <v>93</v>
      </c>
      <c r="AQ261" s="34" t="s">
        <v>616</v>
      </c>
      <c r="AR261" s="34">
        <v>0</v>
      </c>
      <c r="AS261" s="34" t="s">
        <v>131</v>
      </c>
      <c r="AT261" s="281" t="s">
        <v>617</v>
      </c>
      <c r="AU261" s="35" t="s">
        <v>619</v>
      </c>
      <c r="AX261" s="23" t="s">
        <v>75</v>
      </c>
      <c r="AY261" s="23" t="s">
        <v>1087</v>
      </c>
    </row>
    <row r="262" spans="21:51" x14ac:dyDescent="0.3">
      <c r="U262" s="23"/>
      <c r="V262" s="59"/>
      <c r="W262" s="23"/>
      <c r="X262" s="23"/>
      <c r="Y262" s="59"/>
      <c r="Z262" s="59"/>
      <c r="AA262" s="119"/>
      <c r="AB262" s="120"/>
      <c r="AC262" s="59"/>
      <c r="AD262" s="23"/>
      <c r="AE262" s="23"/>
      <c r="AF262" s="23"/>
      <c r="AG262" s="23"/>
      <c r="AI262" s="31" t="s">
        <v>529</v>
      </c>
      <c r="AJ262" s="34">
        <v>14</v>
      </c>
      <c r="AK262" s="34" t="s">
        <v>576</v>
      </c>
      <c r="AL262" s="32">
        <v>6</v>
      </c>
      <c r="AM262" s="32">
        <v>6</v>
      </c>
      <c r="AN262" s="32" t="s">
        <v>60</v>
      </c>
      <c r="AO262" s="33" t="s">
        <v>61</v>
      </c>
      <c r="AP262" s="32" t="s">
        <v>88</v>
      </c>
      <c r="AQ262" s="34" t="s">
        <v>573</v>
      </c>
      <c r="AR262" s="34">
        <v>340000</v>
      </c>
      <c r="AS262" s="34" t="s">
        <v>131</v>
      </c>
      <c r="AT262" s="281" t="s">
        <v>574</v>
      </c>
      <c r="AU262" s="35" t="s">
        <v>575</v>
      </c>
      <c r="AX262" s="23" t="s">
        <v>75</v>
      </c>
      <c r="AY262" s="23" t="s">
        <v>318</v>
      </c>
    </row>
    <row r="263" spans="21:51" x14ac:dyDescent="0.3">
      <c r="U263" s="23"/>
      <c r="V263" s="59"/>
      <c r="W263" s="23"/>
      <c r="X263" s="23"/>
      <c r="Y263" s="59"/>
      <c r="Z263" s="59"/>
      <c r="AA263" s="119"/>
      <c r="AB263" s="120"/>
      <c r="AC263" s="59"/>
      <c r="AD263" s="23"/>
      <c r="AE263" s="23"/>
      <c r="AF263" s="23"/>
      <c r="AG263" s="23"/>
      <c r="AI263" s="31" t="s">
        <v>529</v>
      </c>
      <c r="AJ263" s="34">
        <v>15</v>
      </c>
      <c r="AK263" s="34" t="s">
        <v>58</v>
      </c>
      <c r="AL263" s="32" t="s">
        <v>58</v>
      </c>
      <c r="AM263" s="32" t="s">
        <v>58</v>
      </c>
      <c r="AN263" s="32" t="s">
        <v>58</v>
      </c>
      <c r="AO263" s="33" t="s">
        <v>58</v>
      </c>
      <c r="AP263" s="32" t="s">
        <v>58</v>
      </c>
      <c r="AQ263" s="34" t="s">
        <v>58</v>
      </c>
      <c r="AR263" s="34" t="s">
        <v>58</v>
      </c>
      <c r="AS263" s="34" t="s">
        <v>58</v>
      </c>
      <c r="AT263" s="281" t="s">
        <v>58</v>
      </c>
      <c r="AU263" s="35" t="s">
        <v>58</v>
      </c>
      <c r="AX263" s="23" t="s">
        <v>75</v>
      </c>
      <c r="AY263" s="23" t="s">
        <v>319</v>
      </c>
    </row>
    <row r="264" spans="21:51" x14ac:dyDescent="0.3">
      <c r="U264" s="23"/>
      <c r="V264" s="59"/>
      <c r="W264" s="23"/>
      <c r="X264" s="23"/>
      <c r="Y264" s="59"/>
      <c r="Z264" s="59"/>
      <c r="AA264" s="119"/>
      <c r="AB264" s="120"/>
      <c r="AC264" s="59"/>
      <c r="AD264" s="23"/>
      <c r="AE264" s="23"/>
      <c r="AF264" s="23"/>
      <c r="AG264" s="23"/>
      <c r="AI264" s="31" t="s">
        <v>529</v>
      </c>
      <c r="AJ264" s="34">
        <v>16</v>
      </c>
      <c r="AK264" s="34" t="s">
        <v>58</v>
      </c>
      <c r="AL264" s="32" t="s">
        <v>58</v>
      </c>
      <c r="AM264" s="32" t="s">
        <v>58</v>
      </c>
      <c r="AN264" s="32" t="s">
        <v>58</v>
      </c>
      <c r="AO264" s="33" t="s">
        <v>58</v>
      </c>
      <c r="AP264" s="32" t="s">
        <v>58</v>
      </c>
      <c r="AQ264" s="34" t="s">
        <v>58</v>
      </c>
      <c r="AR264" s="34" t="s">
        <v>58</v>
      </c>
      <c r="AS264" s="34" t="s">
        <v>58</v>
      </c>
      <c r="AT264" s="281" t="s">
        <v>58</v>
      </c>
      <c r="AU264" s="35" t="s">
        <v>58</v>
      </c>
      <c r="AX264" s="23" t="s">
        <v>75</v>
      </c>
      <c r="AY264" s="23" t="s">
        <v>1088</v>
      </c>
    </row>
    <row r="265" spans="21:51" x14ac:dyDescent="0.3">
      <c r="U265" s="23"/>
      <c r="V265" s="59"/>
      <c r="W265" s="23"/>
      <c r="X265" s="23"/>
      <c r="Y265" s="59"/>
      <c r="Z265" s="59"/>
      <c r="AA265" s="119"/>
      <c r="AB265" s="120"/>
      <c r="AC265" s="59"/>
      <c r="AD265" s="23"/>
      <c r="AE265" s="23"/>
      <c r="AF265" s="23"/>
      <c r="AG265" s="23"/>
      <c r="AI265" s="31" t="s">
        <v>529</v>
      </c>
      <c r="AJ265" s="34">
        <v>17</v>
      </c>
      <c r="AK265" s="34" t="s">
        <v>58</v>
      </c>
      <c r="AL265" s="32" t="s">
        <v>58</v>
      </c>
      <c r="AM265" s="32" t="s">
        <v>58</v>
      </c>
      <c r="AN265" s="32" t="s">
        <v>58</v>
      </c>
      <c r="AO265" s="33" t="s">
        <v>58</v>
      </c>
      <c r="AP265" s="32" t="s">
        <v>58</v>
      </c>
      <c r="AQ265" s="34" t="s">
        <v>58</v>
      </c>
      <c r="AR265" s="34" t="s">
        <v>58</v>
      </c>
      <c r="AS265" s="34" t="s">
        <v>58</v>
      </c>
      <c r="AT265" s="281" t="s">
        <v>58</v>
      </c>
      <c r="AU265" s="35" t="s">
        <v>58</v>
      </c>
      <c r="AX265" s="23" t="s">
        <v>75</v>
      </c>
      <c r="AY265" s="23" t="s">
        <v>320</v>
      </c>
    </row>
    <row r="266" spans="21:51" x14ac:dyDescent="0.3">
      <c r="U266" s="23"/>
      <c r="V266" s="59"/>
      <c r="W266" s="23"/>
      <c r="X266" s="23"/>
      <c r="Y266" s="59"/>
      <c r="Z266" s="59"/>
      <c r="AA266" s="119"/>
      <c r="AB266" s="120"/>
      <c r="AC266" s="59"/>
      <c r="AD266" s="23"/>
      <c r="AE266" s="23"/>
      <c r="AF266" s="23"/>
      <c r="AG266" s="23"/>
      <c r="AI266" s="31" t="s">
        <v>529</v>
      </c>
      <c r="AJ266" s="34">
        <v>18</v>
      </c>
      <c r="AK266" s="34" t="s">
        <v>58</v>
      </c>
      <c r="AL266" s="32" t="s">
        <v>58</v>
      </c>
      <c r="AM266" s="32" t="s">
        <v>58</v>
      </c>
      <c r="AN266" s="32" t="s">
        <v>58</v>
      </c>
      <c r="AO266" s="33" t="s">
        <v>58</v>
      </c>
      <c r="AP266" s="32" t="s">
        <v>58</v>
      </c>
      <c r="AQ266" s="34" t="s">
        <v>58</v>
      </c>
      <c r="AR266" s="34" t="s">
        <v>58</v>
      </c>
      <c r="AS266" s="34" t="s">
        <v>58</v>
      </c>
      <c r="AT266" s="281" t="s">
        <v>58</v>
      </c>
      <c r="AU266" s="35" t="s">
        <v>58</v>
      </c>
      <c r="AX266" s="23" t="s">
        <v>75</v>
      </c>
      <c r="AY266" s="23" t="s">
        <v>351</v>
      </c>
    </row>
    <row r="267" spans="21:51" ht="15" thickBot="1" x14ac:dyDescent="0.35">
      <c r="U267" s="23"/>
      <c r="V267" s="59"/>
      <c r="W267" s="23"/>
      <c r="X267" s="23"/>
      <c r="Y267" s="59"/>
      <c r="Z267" s="59"/>
      <c r="AA267" s="119"/>
      <c r="AB267" s="120"/>
      <c r="AC267" s="59"/>
      <c r="AD267" s="23"/>
      <c r="AE267" s="23"/>
      <c r="AF267" s="23"/>
      <c r="AG267" s="23"/>
      <c r="AI267" s="50" t="s">
        <v>529</v>
      </c>
      <c r="AJ267" s="51">
        <v>19</v>
      </c>
      <c r="AK267" s="51" t="s">
        <v>58</v>
      </c>
      <c r="AL267" s="56" t="s">
        <v>58</v>
      </c>
      <c r="AM267" s="56" t="s">
        <v>58</v>
      </c>
      <c r="AN267" s="56" t="s">
        <v>58</v>
      </c>
      <c r="AO267" s="57" t="s">
        <v>58</v>
      </c>
      <c r="AP267" s="56" t="s">
        <v>58</v>
      </c>
      <c r="AQ267" s="51" t="s">
        <v>58</v>
      </c>
      <c r="AR267" s="51" t="s">
        <v>58</v>
      </c>
      <c r="AS267" s="51" t="s">
        <v>58</v>
      </c>
      <c r="AT267" s="296" t="s">
        <v>58</v>
      </c>
      <c r="AU267" s="58" t="s">
        <v>58</v>
      </c>
      <c r="AX267" s="23" t="s">
        <v>75</v>
      </c>
      <c r="AY267" s="23" t="s">
        <v>352</v>
      </c>
    </row>
    <row r="268" spans="21:51" x14ac:dyDescent="0.3">
      <c r="U268" s="23"/>
      <c r="V268" s="59"/>
      <c r="W268" s="23"/>
      <c r="X268" s="23"/>
      <c r="Y268" s="59"/>
      <c r="Z268" s="59"/>
      <c r="AA268" s="119"/>
      <c r="AB268" s="120"/>
      <c r="AC268" s="59"/>
      <c r="AD268" s="23"/>
      <c r="AE268" s="23"/>
      <c r="AF268" s="23"/>
      <c r="AG268" s="23"/>
      <c r="AI268" s="13" t="s">
        <v>25</v>
      </c>
      <c r="AJ268" s="15">
        <v>1</v>
      </c>
      <c r="AK268" s="45" t="s">
        <v>53</v>
      </c>
      <c r="AL268" s="49">
        <v>7</v>
      </c>
      <c r="AM268" s="14">
        <v>1</v>
      </c>
      <c r="AN268" s="14" t="s">
        <v>54</v>
      </c>
      <c r="AO268" s="49" t="s">
        <v>55</v>
      </c>
      <c r="AP268" s="14" t="s">
        <v>56</v>
      </c>
      <c r="AQ268" s="15" t="s">
        <v>543</v>
      </c>
      <c r="AR268" s="15">
        <v>80000</v>
      </c>
      <c r="AS268" s="15" t="s">
        <v>116</v>
      </c>
      <c r="AT268" s="279" t="s">
        <v>549</v>
      </c>
      <c r="AU268" s="16" t="s">
        <v>544</v>
      </c>
      <c r="AX268" s="23" t="s">
        <v>75</v>
      </c>
      <c r="AY268" s="23" t="s">
        <v>1101</v>
      </c>
    </row>
    <row r="269" spans="21:51" x14ac:dyDescent="0.3">
      <c r="U269" s="23"/>
      <c r="V269" s="59"/>
      <c r="W269" s="23"/>
      <c r="X269" s="23"/>
      <c r="Y269" s="59"/>
      <c r="Z269" s="59"/>
      <c r="AA269" s="119"/>
      <c r="AB269" s="120"/>
      <c r="AC269" s="59"/>
      <c r="AD269" s="23"/>
      <c r="AE269" s="23"/>
      <c r="AF269" s="23"/>
      <c r="AG269" s="23"/>
      <c r="AI269" s="31" t="s">
        <v>25</v>
      </c>
      <c r="AJ269" s="34">
        <v>2</v>
      </c>
      <c r="AK269" s="34" t="s">
        <v>180</v>
      </c>
      <c r="AL269" s="32">
        <v>6</v>
      </c>
      <c r="AM269" s="32">
        <v>3</v>
      </c>
      <c r="AN269" s="32" t="s">
        <v>61</v>
      </c>
      <c r="AO269" s="33" t="s">
        <v>60</v>
      </c>
      <c r="AP269" s="32" t="s">
        <v>69</v>
      </c>
      <c r="AQ269" s="34" t="s">
        <v>660</v>
      </c>
      <c r="AR269" s="34">
        <v>150000</v>
      </c>
      <c r="AS269" s="34" t="s">
        <v>116</v>
      </c>
      <c r="AT269" s="281" t="s">
        <v>661</v>
      </c>
      <c r="AU269" s="35" t="s">
        <v>181</v>
      </c>
      <c r="AX269" s="23" t="s">
        <v>75</v>
      </c>
      <c r="AY269" s="23" t="s">
        <v>353</v>
      </c>
    </row>
    <row r="270" spans="21:51" x14ac:dyDescent="0.3">
      <c r="U270" s="23"/>
      <c r="V270" s="59"/>
      <c r="W270" s="23"/>
      <c r="X270" s="23"/>
      <c r="Y270" s="59"/>
      <c r="Z270" s="59"/>
      <c r="AA270" s="119"/>
      <c r="AB270" s="120"/>
      <c r="AC270" s="59"/>
      <c r="AD270" s="23"/>
      <c r="AE270" s="23"/>
      <c r="AF270" s="23"/>
      <c r="AG270" s="23"/>
      <c r="AI270" s="31" t="s">
        <v>25</v>
      </c>
      <c r="AJ270" s="34">
        <v>3</v>
      </c>
      <c r="AK270" s="34" t="s">
        <v>187</v>
      </c>
      <c r="AL270" s="32">
        <v>7</v>
      </c>
      <c r="AM270" s="32">
        <v>3</v>
      </c>
      <c r="AN270" s="32" t="s">
        <v>54</v>
      </c>
      <c r="AO270" s="33" t="s">
        <v>55</v>
      </c>
      <c r="AP270" s="32" t="s">
        <v>69</v>
      </c>
      <c r="AQ270" s="34" t="s">
        <v>622</v>
      </c>
      <c r="AR270" s="34">
        <v>180000</v>
      </c>
      <c r="AS270" s="34" t="s">
        <v>116</v>
      </c>
      <c r="AT270" s="281" t="s">
        <v>623</v>
      </c>
      <c r="AU270" s="35" t="s">
        <v>624</v>
      </c>
      <c r="AX270" s="23" t="s">
        <v>75</v>
      </c>
      <c r="AY270" s="23" t="s">
        <v>355</v>
      </c>
    </row>
    <row r="271" spans="21:51" x14ac:dyDescent="0.3">
      <c r="U271" s="23"/>
      <c r="V271" s="59"/>
      <c r="W271" s="23"/>
      <c r="X271" s="23"/>
      <c r="Y271" s="59"/>
      <c r="Z271" s="59"/>
      <c r="AA271" s="119"/>
      <c r="AB271" s="120"/>
      <c r="AC271" s="59"/>
      <c r="AD271" s="23"/>
      <c r="AE271" s="23"/>
      <c r="AF271" s="23"/>
      <c r="AG271" s="23"/>
      <c r="AI271" s="31" t="s">
        <v>25</v>
      </c>
      <c r="AJ271" s="34">
        <v>4</v>
      </c>
      <c r="AK271" s="34" t="s">
        <v>633</v>
      </c>
      <c r="AL271" s="32">
        <v>6</v>
      </c>
      <c r="AM271" s="32">
        <v>4</v>
      </c>
      <c r="AN271" s="32" t="s">
        <v>61</v>
      </c>
      <c r="AO271" s="33" t="s">
        <v>72</v>
      </c>
      <c r="AP271" s="32" t="s">
        <v>69</v>
      </c>
      <c r="AQ271" s="34" t="s">
        <v>634</v>
      </c>
      <c r="AR271" s="34">
        <v>210000</v>
      </c>
      <c r="AS271" s="34" t="s">
        <v>116</v>
      </c>
      <c r="AT271" s="281" t="s">
        <v>635</v>
      </c>
      <c r="AU271" s="35" t="s">
        <v>407</v>
      </c>
      <c r="AX271" s="23" t="s">
        <v>75</v>
      </c>
      <c r="AY271" s="23" t="s">
        <v>356</v>
      </c>
    </row>
    <row r="272" spans="21:51" x14ac:dyDescent="0.3">
      <c r="U272" s="23"/>
      <c r="V272" s="59"/>
      <c r="W272" s="23"/>
      <c r="X272" s="23"/>
      <c r="Y272" s="59"/>
      <c r="Z272" s="59"/>
      <c r="AA272" s="119"/>
      <c r="AB272" s="120"/>
      <c r="AC272" s="59"/>
      <c r="AD272" s="23"/>
      <c r="AE272" s="23"/>
      <c r="AF272" s="23"/>
      <c r="AG272" s="23"/>
      <c r="AI272" s="31" t="s">
        <v>25</v>
      </c>
      <c r="AJ272" s="34">
        <v>5</v>
      </c>
      <c r="AK272" s="34" t="s">
        <v>183</v>
      </c>
      <c r="AL272" s="32">
        <v>8</v>
      </c>
      <c r="AM272" s="32">
        <v>4</v>
      </c>
      <c r="AN272" s="32" t="s">
        <v>60</v>
      </c>
      <c r="AO272" s="33" t="s">
        <v>61</v>
      </c>
      <c r="AP272" s="32" t="s">
        <v>69</v>
      </c>
      <c r="AQ272" s="34" t="s">
        <v>184</v>
      </c>
      <c r="AR272" s="34">
        <v>220000</v>
      </c>
      <c r="AS272" s="34" t="s">
        <v>116</v>
      </c>
      <c r="AT272" s="281" t="s">
        <v>670</v>
      </c>
      <c r="AU272" s="35" t="s">
        <v>185</v>
      </c>
      <c r="AX272" s="23" t="s">
        <v>75</v>
      </c>
      <c r="AY272" s="23" t="s">
        <v>357</v>
      </c>
    </row>
    <row r="273" spans="21:51" x14ac:dyDescent="0.3">
      <c r="U273" s="23"/>
      <c r="V273" s="59"/>
      <c r="W273" s="23"/>
      <c r="X273" s="23"/>
      <c r="Y273" s="59"/>
      <c r="Z273" s="59"/>
      <c r="AA273" s="119"/>
      <c r="AB273" s="120"/>
      <c r="AC273" s="59"/>
      <c r="AD273" s="23"/>
      <c r="AE273" s="23"/>
      <c r="AF273" s="23"/>
      <c r="AG273" s="23"/>
      <c r="AI273" s="31" t="s">
        <v>25</v>
      </c>
      <c r="AJ273" s="34">
        <v>6</v>
      </c>
      <c r="AK273" s="34" t="s">
        <v>603</v>
      </c>
      <c r="AL273" s="32">
        <v>7</v>
      </c>
      <c r="AM273" s="32">
        <v>4</v>
      </c>
      <c r="AN273" s="32" t="s">
        <v>54</v>
      </c>
      <c r="AO273" s="33" t="s">
        <v>60</v>
      </c>
      <c r="AP273" s="32" t="s">
        <v>69</v>
      </c>
      <c r="AQ273" s="34" t="s">
        <v>411</v>
      </c>
      <c r="AR273" s="34">
        <v>230000</v>
      </c>
      <c r="AS273" s="34" t="s">
        <v>116</v>
      </c>
      <c r="AT273" s="281" t="s">
        <v>605</v>
      </c>
      <c r="AU273" s="35" t="s">
        <v>408</v>
      </c>
      <c r="AX273" s="23" t="s">
        <v>75</v>
      </c>
      <c r="AY273" s="23" t="s">
        <v>358</v>
      </c>
    </row>
    <row r="274" spans="21:51" x14ac:dyDescent="0.3">
      <c r="U274" s="23"/>
      <c r="V274" s="59"/>
      <c r="W274" s="23"/>
      <c r="X274" s="23"/>
      <c r="Y274" s="59"/>
      <c r="Z274" s="59"/>
      <c r="AA274" s="119"/>
      <c r="AB274" s="120"/>
      <c r="AC274" s="59"/>
      <c r="AD274" s="23"/>
      <c r="AE274" s="23"/>
      <c r="AF274" s="23"/>
      <c r="AG274" s="23"/>
      <c r="AI274" s="31" t="s">
        <v>25</v>
      </c>
      <c r="AJ274" s="34">
        <v>7</v>
      </c>
      <c r="AK274" s="44" t="s">
        <v>79</v>
      </c>
      <c r="AL274" s="33">
        <v>5</v>
      </c>
      <c r="AM274" s="32">
        <v>5</v>
      </c>
      <c r="AN274" s="32" t="s">
        <v>61</v>
      </c>
      <c r="AO274" s="33" t="s">
        <v>61</v>
      </c>
      <c r="AP274" s="32" t="s">
        <v>73</v>
      </c>
      <c r="AQ274" s="34" t="s">
        <v>615</v>
      </c>
      <c r="AR274" s="34">
        <v>250000</v>
      </c>
      <c r="AS274" s="34" t="s">
        <v>116</v>
      </c>
      <c r="AT274" s="281" t="s">
        <v>574</v>
      </c>
      <c r="AU274" s="35" t="s">
        <v>618</v>
      </c>
      <c r="AX274" s="23" t="s">
        <v>75</v>
      </c>
      <c r="AY274" s="23" t="s">
        <v>359</v>
      </c>
    </row>
    <row r="275" spans="21:51" x14ac:dyDescent="0.3">
      <c r="U275" s="23"/>
      <c r="V275" s="59"/>
      <c r="W275" s="23"/>
      <c r="X275" s="23"/>
      <c r="Y275" s="59"/>
      <c r="Z275" s="59"/>
      <c r="AA275" s="119"/>
      <c r="AB275" s="120"/>
      <c r="AC275" s="59"/>
      <c r="AD275" s="23"/>
      <c r="AE275" s="23"/>
      <c r="AF275" s="23"/>
      <c r="AG275" s="23"/>
      <c r="AI275" s="31" t="s">
        <v>25</v>
      </c>
      <c r="AJ275" s="34">
        <v>8</v>
      </c>
      <c r="AK275" s="34" t="s">
        <v>77</v>
      </c>
      <c r="AL275" s="32">
        <v>5</v>
      </c>
      <c r="AM275" s="32">
        <v>2</v>
      </c>
      <c r="AN275" s="32" t="s">
        <v>60</v>
      </c>
      <c r="AO275" s="33" t="s">
        <v>72</v>
      </c>
      <c r="AP275" s="32" t="s">
        <v>93</v>
      </c>
      <c r="AQ275" s="34" t="s">
        <v>616</v>
      </c>
      <c r="AR275" s="34">
        <v>0</v>
      </c>
      <c r="AS275" s="34" t="s">
        <v>116</v>
      </c>
      <c r="AT275" s="281" t="s">
        <v>617</v>
      </c>
      <c r="AU275" s="35" t="s">
        <v>619</v>
      </c>
      <c r="AX275" s="23" t="s">
        <v>75</v>
      </c>
      <c r="AY275" s="23" t="s">
        <v>360</v>
      </c>
    </row>
    <row r="276" spans="21:51" x14ac:dyDescent="0.3">
      <c r="U276" s="23"/>
      <c r="V276" s="59"/>
      <c r="W276" s="23"/>
      <c r="X276" s="23"/>
      <c r="Y276" s="59"/>
      <c r="Z276" s="59"/>
      <c r="AA276" s="119"/>
      <c r="AB276" s="120"/>
      <c r="AC276" s="59"/>
      <c r="AD276" s="23"/>
      <c r="AE276" s="23"/>
      <c r="AF276" s="23"/>
      <c r="AG276" s="23"/>
      <c r="AI276" s="31" t="s">
        <v>25</v>
      </c>
      <c r="AJ276" s="34">
        <v>9</v>
      </c>
      <c r="AK276" s="34" t="s">
        <v>553</v>
      </c>
      <c r="AL276" s="32">
        <v>6</v>
      </c>
      <c r="AM276" s="32">
        <v>5</v>
      </c>
      <c r="AN276" s="32" t="s">
        <v>54</v>
      </c>
      <c r="AO276" s="33" t="s">
        <v>60</v>
      </c>
      <c r="AP276" s="32" t="s">
        <v>73</v>
      </c>
      <c r="AQ276" s="34" t="s">
        <v>410</v>
      </c>
      <c r="AR276" s="34">
        <v>300000</v>
      </c>
      <c r="AS276" s="34" t="s">
        <v>116</v>
      </c>
      <c r="AT276" s="281" t="s">
        <v>554</v>
      </c>
      <c r="AU276" s="35" t="s">
        <v>412</v>
      </c>
      <c r="AX276" s="23" t="s">
        <v>75</v>
      </c>
      <c r="AY276" s="23" t="s">
        <v>361</v>
      </c>
    </row>
    <row r="277" spans="21:51" x14ac:dyDescent="0.3">
      <c r="U277" s="23"/>
      <c r="V277" s="59"/>
      <c r="W277" s="23"/>
      <c r="X277" s="23"/>
      <c r="Y277" s="59"/>
      <c r="Z277" s="59"/>
      <c r="AA277" s="119"/>
      <c r="AB277" s="120"/>
      <c r="AC277" s="59"/>
      <c r="AD277" s="23"/>
      <c r="AE277" s="23"/>
      <c r="AF277" s="23"/>
      <c r="AG277" s="23"/>
      <c r="AI277" s="31" t="s">
        <v>25</v>
      </c>
      <c r="AJ277" s="34">
        <v>10</v>
      </c>
      <c r="AK277" s="34" t="s">
        <v>58</v>
      </c>
      <c r="AL277" s="32" t="s">
        <v>58</v>
      </c>
      <c r="AM277" s="32" t="s">
        <v>58</v>
      </c>
      <c r="AN277" s="32" t="s">
        <v>58</v>
      </c>
      <c r="AO277" s="33" t="s">
        <v>58</v>
      </c>
      <c r="AP277" s="32" t="s">
        <v>58</v>
      </c>
      <c r="AQ277" s="34" t="s">
        <v>58</v>
      </c>
      <c r="AR277" s="34" t="s">
        <v>58</v>
      </c>
      <c r="AS277" s="34" t="s">
        <v>58</v>
      </c>
      <c r="AT277" s="281" t="s">
        <v>58</v>
      </c>
      <c r="AU277" s="35" t="s">
        <v>58</v>
      </c>
      <c r="AX277" s="23" t="s">
        <v>75</v>
      </c>
      <c r="AY277" s="23" t="s">
        <v>1100</v>
      </c>
    </row>
    <row r="278" spans="21:51" x14ac:dyDescent="0.3">
      <c r="U278" s="23"/>
      <c r="V278" s="59"/>
      <c r="W278" s="23"/>
      <c r="X278" s="23"/>
      <c r="Y278" s="59"/>
      <c r="Z278" s="59"/>
      <c r="AA278" s="119"/>
      <c r="AB278" s="120"/>
      <c r="AC278" s="59"/>
      <c r="AD278" s="23"/>
      <c r="AE278" s="23"/>
      <c r="AF278" s="23"/>
      <c r="AG278" s="23"/>
      <c r="AI278" s="31" t="s">
        <v>25</v>
      </c>
      <c r="AJ278" s="34">
        <v>11</v>
      </c>
      <c r="AK278" s="34" t="s">
        <v>58</v>
      </c>
      <c r="AL278" s="32" t="s">
        <v>58</v>
      </c>
      <c r="AM278" s="32" t="s">
        <v>58</v>
      </c>
      <c r="AN278" s="32" t="s">
        <v>58</v>
      </c>
      <c r="AO278" s="33" t="s">
        <v>58</v>
      </c>
      <c r="AP278" s="32" t="s">
        <v>58</v>
      </c>
      <c r="AQ278" s="34" t="s">
        <v>58</v>
      </c>
      <c r="AR278" s="34" t="s">
        <v>58</v>
      </c>
      <c r="AS278" s="34" t="s">
        <v>58</v>
      </c>
      <c r="AT278" s="281" t="s">
        <v>58</v>
      </c>
      <c r="AU278" s="35" t="s">
        <v>58</v>
      </c>
      <c r="AX278" s="23" t="s">
        <v>127</v>
      </c>
      <c r="AY278" s="23" t="s">
        <v>176</v>
      </c>
    </row>
    <row r="279" spans="21:51" x14ac:dyDescent="0.3">
      <c r="U279" s="23"/>
      <c r="V279" s="59"/>
      <c r="W279" s="23"/>
      <c r="X279" s="23"/>
      <c r="Y279" s="59"/>
      <c r="Z279" s="59"/>
      <c r="AA279" s="119"/>
      <c r="AB279" s="120"/>
      <c r="AC279" s="59"/>
      <c r="AD279" s="23"/>
      <c r="AE279" s="23"/>
      <c r="AF279" s="23"/>
      <c r="AG279" s="23"/>
      <c r="AI279" s="31" t="s">
        <v>25</v>
      </c>
      <c r="AJ279" s="34">
        <v>12</v>
      </c>
      <c r="AK279" s="34" t="s">
        <v>58</v>
      </c>
      <c r="AL279" s="32" t="s">
        <v>58</v>
      </c>
      <c r="AM279" s="32" t="s">
        <v>58</v>
      </c>
      <c r="AN279" s="32" t="s">
        <v>58</v>
      </c>
      <c r="AO279" s="33" t="s">
        <v>58</v>
      </c>
      <c r="AP279" s="32" t="s">
        <v>58</v>
      </c>
      <c r="AQ279" s="34" t="s">
        <v>58</v>
      </c>
      <c r="AR279" s="34" t="s">
        <v>58</v>
      </c>
      <c r="AS279" s="34" t="s">
        <v>58</v>
      </c>
      <c r="AT279" s="281" t="s">
        <v>58</v>
      </c>
      <c r="AU279" s="35" t="s">
        <v>58</v>
      </c>
      <c r="AX279" s="23" t="s">
        <v>127</v>
      </c>
      <c r="AY279" s="23" t="s">
        <v>313</v>
      </c>
    </row>
    <row r="280" spans="21:51" x14ac:dyDescent="0.3">
      <c r="U280" s="23"/>
      <c r="V280" s="59"/>
      <c r="W280" s="23"/>
      <c r="X280" s="23"/>
      <c r="Y280" s="59"/>
      <c r="Z280" s="59"/>
      <c r="AA280" s="119"/>
      <c r="AB280" s="120"/>
      <c r="AC280" s="59"/>
      <c r="AD280" s="23"/>
      <c r="AE280" s="23"/>
      <c r="AF280" s="23"/>
      <c r="AG280" s="23"/>
      <c r="AI280" s="31" t="s">
        <v>25</v>
      </c>
      <c r="AJ280" s="34">
        <v>13</v>
      </c>
      <c r="AK280" s="34" t="s">
        <v>58</v>
      </c>
      <c r="AL280" s="32" t="s">
        <v>58</v>
      </c>
      <c r="AM280" s="32" t="s">
        <v>58</v>
      </c>
      <c r="AN280" s="32" t="s">
        <v>58</v>
      </c>
      <c r="AO280" s="33" t="s">
        <v>58</v>
      </c>
      <c r="AP280" s="32" t="s">
        <v>58</v>
      </c>
      <c r="AQ280" s="34" t="s">
        <v>58</v>
      </c>
      <c r="AR280" s="34" t="s">
        <v>58</v>
      </c>
      <c r="AS280" s="34" t="s">
        <v>58</v>
      </c>
      <c r="AT280" s="281" t="s">
        <v>58</v>
      </c>
      <c r="AU280" s="35" t="s">
        <v>58</v>
      </c>
      <c r="AX280" s="23" t="s">
        <v>127</v>
      </c>
      <c r="AY280" s="23" t="s">
        <v>314</v>
      </c>
    </row>
    <row r="281" spans="21:51" x14ac:dyDescent="0.3">
      <c r="U281" s="23"/>
      <c r="V281" s="59"/>
      <c r="W281" s="23"/>
      <c r="X281" s="23"/>
      <c r="Y281" s="59"/>
      <c r="Z281" s="59"/>
      <c r="AA281" s="119"/>
      <c r="AB281" s="120"/>
      <c r="AC281" s="59"/>
      <c r="AD281" s="23"/>
      <c r="AE281" s="23"/>
      <c r="AF281" s="23"/>
      <c r="AG281" s="23"/>
      <c r="AI281" s="31" t="s">
        <v>25</v>
      </c>
      <c r="AJ281" s="34">
        <v>14</v>
      </c>
      <c r="AK281" s="34" t="s">
        <v>58</v>
      </c>
      <c r="AL281" s="32" t="s">
        <v>58</v>
      </c>
      <c r="AM281" s="32" t="s">
        <v>58</v>
      </c>
      <c r="AN281" s="32" t="s">
        <v>58</v>
      </c>
      <c r="AO281" s="33" t="s">
        <v>58</v>
      </c>
      <c r="AP281" s="32" t="s">
        <v>58</v>
      </c>
      <c r="AQ281" s="34" t="s">
        <v>58</v>
      </c>
      <c r="AR281" s="34" t="s">
        <v>58</v>
      </c>
      <c r="AS281" s="34" t="s">
        <v>58</v>
      </c>
      <c r="AT281" s="281" t="s">
        <v>58</v>
      </c>
      <c r="AU281" s="35" t="s">
        <v>58</v>
      </c>
      <c r="AX281" s="23" t="s">
        <v>127</v>
      </c>
      <c r="AY281" s="23" t="s">
        <v>143</v>
      </c>
    </row>
    <row r="282" spans="21:51" x14ac:dyDescent="0.3">
      <c r="U282" s="23"/>
      <c r="V282" s="59"/>
      <c r="W282" s="23"/>
      <c r="X282" s="23"/>
      <c r="Y282" s="59"/>
      <c r="Z282" s="59"/>
      <c r="AA282" s="119"/>
      <c r="AB282" s="120"/>
      <c r="AC282" s="59"/>
      <c r="AD282" s="23"/>
      <c r="AE282" s="23"/>
      <c r="AF282" s="23"/>
      <c r="AG282" s="23"/>
      <c r="AI282" s="31" t="s">
        <v>25</v>
      </c>
      <c r="AJ282" s="34">
        <v>15</v>
      </c>
      <c r="AK282" s="34" t="s">
        <v>58</v>
      </c>
      <c r="AL282" s="32" t="s">
        <v>58</v>
      </c>
      <c r="AM282" s="32" t="s">
        <v>58</v>
      </c>
      <c r="AN282" s="32" t="s">
        <v>58</v>
      </c>
      <c r="AO282" s="33" t="s">
        <v>58</v>
      </c>
      <c r="AP282" s="32" t="s">
        <v>58</v>
      </c>
      <c r="AQ282" s="34" t="s">
        <v>58</v>
      </c>
      <c r="AR282" s="34" t="s">
        <v>58</v>
      </c>
      <c r="AS282" s="34" t="s">
        <v>58</v>
      </c>
      <c r="AT282" s="281" t="s">
        <v>58</v>
      </c>
      <c r="AU282" s="35" t="s">
        <v>58</v>
      </c>
      <c r="AX282" s="23" t="s">
        <v>127</v>
      </c>
      <c r="AY282" s="23" t="s">
        <v>315</v>
      </c>
    </row>
    <row r="283" spans="21:51" x14ac:dyDescent="0.3">
      <c r="U283" s="23"/>
      <c r="V283" s="59"/>
      <c r="W283" s="23"/>
      <c r="X283" s="23"/>
      <c r="Y283" s="59"/>
      <c r="Z283" s="59"/>
      <c r="AA283" s="119"/>
      <c r="AB283" s="120"/>
      <c r="AC283" s="59"/>
      <c r="AD283" s="23"/>
      <c r="AE283" s="23"/>
      <c r="AF283" s="23"/>
      <c r="AG283" s="23"/>
      <c r="AI283" s="31" t="s">
        <v>25</v>
      </c>
      <c r="AJ283" s="34">
        <v>16</v>
      </c>
      <c r="AK283" s="34" t="s">
        <v>58</v>
      </c>
      <c r="AL283" s="32" t="s">
        <v>58</v>
      </c>
      <c r="AM283" s="32" t="s">
        <v>58</v>
      </c>
      <c r="AN283" s="32" t="s">
        <v>58</v>
      </c>
      <c r="AO283" s="33" t="s">
        <v>58</v>
      </c>
      <c r="AP283" s="32" t="s">
        <v>58</v>
      </c>
      <c r="AQ283" s="34" t="s">
        <v>58</v>
      </c>
      <c r="AR283" s="34" t="s">
        <v>58</v>
      </c>
      <c r="AS283" s="34" t="s">
        <v>58</v>
      </c>
      <c r="AT283" s="281" t="s">
        <v>58</v>
      </c>
      <c r="AU283" s="35" t="s">
        <v>58</v>
      </c>
      <c r="AX283" s="23" t="s">
        <v>127</v>
      </c>
      <c r="AY283" s="23" t="s">
        <v>317</v>
      </c>
    </row>
    <row r="284" spans="21:51" x14ac:dyDescent="0.3">
      <c r="U284" s="23"/>
      <c r="V284" s="59"/>
      <c r="W284" s="23"/>
      <c r="X284" s="23"/>
      <c r="Y284" s="59"/>
      <c r="Z284" s="59"/>
      <c r="AA284" s="119"/>
      <c r="AB284" s="120"/>
      <c r="AC284" s="59"/>
      <c r="AD284" s="23"/>
      <c r="AE284" s="23"/>
      <c r="AF284" s="23"/>
      <c r="AG284" s="23"/>
      <c r="AI284" s="31" t="s">
        <v>25</v>
      </c>
      <c r="AJ284" s="34">
        <v>17</v>
      </c>
      <c r="AK284" s="34" t="s">
        <v>58</v>
      </c>
      <c r="AL284" s="32" t="s">
        <v>58</v>
      </c>
      <c r="AM284" s="32" t="s">
        <v>58</v>
      </c>
      <c r="AN284" s="32" t="s">
        <v>58</v>
      </c>
      <c r="AO284" s="33" t="s">
        <v>58</v>
      </c>
      <c r="AP284" s="32" t="s">
        <v>58</v>
      </c>
      <c r="AQ284" s="34" t="s">
        <v>58</v>
      </c>
      <c r="AR284" s="34" t="s">
        <v>58</v>
      </c>
      <c r="AS284" s="34" t="s">
        <v>58</v>
      </c>
      <c r="AT284" s="281" t="s">
        <v>58</v>
      </c>
      <c r="AU284" s="35" t="s">
        <v>58</v>
      </c>
      <c r="AX284" s="23" t="s">
        <v>127</v>
      </c>
      <c r="AY284" s="23" t="s">
        <v>201</v>
      </c>
    </row>
    <row r="285" spans="21:51" x14ac:dyDescent="0.3">
      <c r="U285" s="23"/>
      <c r="V285" s="59"/>
      <c r="W285" s="23"/>
      <c r="X285" s="23"/>
      <c r="Y285" s="59"/>
      <c r="Z285" s="59"/>
      <c r="AA285" s="119"/>
      <c r="AB285" s="120"/>
      <c r="AC285" s="59"/>
      <c r="AD285" s="23"/>
      <c r="AE285" s="23"/>
      <c r="AF285" s="23"/>
      <c r="AG285" s="23"/>
      <c r="AI285" s="31" t="s">
        <v>25</v>
      </c>
      <c r="AJ285" s="34">
        <v>18</v>
      </c>
      <c r="AK285" s="34" t="s">
        <v>58</v>
      </c>
      <c r="AL285" s="32" t="s">
        <v>58</v>
      </c>
      <c r="AM285" s="32" t="s">
        <v>58</v>
      </c>
      <c r="AN285" s="32" t="s">
        <v>58</v>
      </c>
      <c r="AO285" s="33" t="s">
        <v>58</v>
      </c>
      <c r="AP285" s="32" t="s">
        <v>58</v>
      </c>
      <c r="AQ285" s="34" t="s">
        <v>58</v>
      </c>
      <c r="AR285" s="34" t="s">
        <v>58</v>
      </c>
      <c r="AS285" s="34" t="s">
        <v>58</v>
      </c>
      <c r="AT285" s="281" t="s">
        <v>58</v>
      </c>
      <c r="AU285" s="35" t="s">
        <v>58</v>
      </c>
      <c r="AX285" s="23" t="s">
        <v>127</v>
      </c>
      <c r="AY285" s="23" t="s">
        <v>1087</v>
      </c>
    </row>
    <row r="286" spans="21:51" ht="15" thickBot="1" x14ac:dyDescent="0.35">
      <c r="U286" s="23"/>
      <c r="V286" s="59"/>
      <c r="W286" s="23"/>
      <c r="X286" s="23"/>
      <c r="Y286" s="59"/>
      <c r="Z286" s="59"/>
      <c r="AA286" s="119"/>
      <c r="AB286" s="120"/>
      <c r="AC286" s="59"/>
      <c r="AD286" s="23"/>
      <c r="AE286" s="23"/>
      <c r="AF286" s="23"/>
      <c r="AG286" s="23"/>
      <c r="AI286" s="50" t="s">
        <v>25</v>
      </c>
      <c r="AJ286" s="51">
        <v>19</v>
      </c>
      <c r="AK286" s="51" t="s">
        <v>58</v>
      </c>
      <c r="AL286" s="56" t="s">
        <v>58</v>
      </c>
      <c r="AM286" s="56" t="s">
        <v>58</v>
      </c>
      <c r="AN286" s="56" t="s">
        <v>58</v>
      </c>
      <c r="AO286" s="57" t="s">
        <v>58</v>
      </c>
      <c r="AP286" s="56" t="s">
        <v>58</v>
      </c>
      <c r="AQ286" s="51" t="s">
        <v>58</v>
      </c>
      <c r="AR286" s="51" t="s">
        <v>58</v>
      </c>
      <c r="AS286" s="51" t="s">
        <v>58</v>
      </c>
      <c r="AT286" s="296" t="s">
        <v>58</v>
      </c>
      <c r="AU286" s="58" t="s">
        <v>58</v>
      </c>
      <c r="AX286" s="23" t="s">
        <v>127</v>
      </c>
      <c r="AY286" s="23" t="s">
        <v>318</v>
      </c>
    </row>
    <row r="287" spans="21:51" x14ac:dyDescent="0.3">
      <c r="U287" s="23"/>
      <c r="V287" s="59"/>
      <c r="W287" s="23"/>
      <c r="X287" s="23"/>
      <c r="Y287" s="59"/>
      <c r="Z287" s="59"/>
      <c r="AA287" s="119"/>
      <c r="AB287" s="120"/>
      <c r="AC287" s="59"/>
      <c r="AD287" s="23"/>
      <c r="AE287" s="23"/>
      <c r="AF287" s="23"/>
      <c r="AG287" s="23"/>
      <c r="AI287" s="13" t="s">
        <v>530</v>
      </c>
      <c r="AJ287" s="15">
        <v>1</v>
      </c>
      <c r="AK287" s="45" t="s">
        <v>53</v>
      </c>
      <c r="AL287" s="49">
        <v>7</v>
      </c>
      <c r="AM287" s="14">
        <v>1</v>
      </c>
      <c r="AN287" s="14" t="s">
        <v>54</v>
      </c>
      <c r="AO287" s="49" t="s">
        <v>55</v>
      </c>
      <c r="AP287" s="14" t="s">
        <v>56</v>
      </c>
      <c r="AQ287" s="15" t="s">
        <v>543</v>
      </c>
      <c r="AR287" s="15">
        <v>80000</v>
      </c>
      <c r="AS287" s="15" t="s">
        <v>149</v>
      </c>
      <c r="AT287" s="279" t="s">
        <v>549</v>
      </c>
      <c r="AU287" s="16" t="s">
        <v>544</v>
      </c>
      <c r="AX287" s="23" t="s">
        <v>127</v>
      </c>
      <c r="AY287" s="23" t="s">
        <v>319</v>
      </c>
    </row>
    <row r="288" spans="21:51" x14ac:dyDescent="0.3">
      <c r="U288" s="23"/>
      <c r="V288" s="59"/>
      <c r="W288" s="23"/>
      <c r="X288" s="23"/>
      <c r="Y288" s="59"/>
      <c r="Z288" s="59"/>
      <c r="AA288" s="119"/>
      <c r="AB288" s="120"/>
      <c r="AC288" s="59"/>
      <c r="AD288" s="23"/>
      <c r="AE288" s="23"/>
      <c r="AF288" s="23"/>
      <c r="AG288" s="23"/>
      <c r="AI288" s="31" t="s">
        <v>530</v>
      </c>
      <c r="AJ288" s="34">
        <v>2</v>
      </c>
      <c r="AK288" s="34" t="s">
        <v>382</v>
      </c>
      <c r="AL288" s="32">
        <v>5</v>
      </c>
      <c r="AM288" s="32">
        <v>2</v>
      </c>
      <c r="AN288" s="32" t="s">
        <v>60</v>
      </c>
      <c r="AO288" s="33" t="s">
        <v>60</v>
      </c>
      <c r="AP288" s="32" t="s">
        <v>93</v>
      </c>
      <c r="AQ288" s="34" t="s">
        <v>551</v>
      </c>
      <c r="AR288" s="34">
        <v>100000</v>
      </c>
      <c r="AS288" s="34" t="s">
        <v>149</v>
      </c>
      <c r="AT288" s="281" t="s">
        <v>552</v>
      </c>
      <c r="AU288" s="35" t="s">
        <v>383</v>
      </c>
      <c r="AX288" s="23" t="s">
        <v>127</v>
      </c>
      <c r="AY288" s="23" t="s">
        <v>1088</v>
      </c>
    </row>
    <row r="289" spans="21:51" x14ac:dyDescent="0.3">
      <c r="U289" s="23"/>
      <c r="V289" s="59"/>
      <c r="W289" s="23"/>
      <c r="X289" s="23"/>
      <c r="Y289" s="59"/>
      <c r="Z289" s="59"/>
      <c r="AA289" s="119"/>
      <c r="AB289" s="120"/>
      <c r="AC289" s="59"/>
      <c r="AD289" s="23"/>
      <c r="AE289" s="23"/>
      <c r="AF289" s="23"/>
      <c r="AG289" s="23"/>
      <c r="AI289" s="31" t="s">
        <v>530</v>
      </c>
      <c r="AJ289" s="34">
        <v>3</v>
      </c>
      <c r="AK289" s="34" t="s">
        <v>585</v>
      </c>
      <c r="AL289" s="32">
        <v>6</v>
      </c>
      <c r="AM289" s="32">
        <v>3</v>
      </c>
      <c r="AN289" s="32" t="s">
        <v>60</v>
      </c>
      <c r="AO289" s="33" t="s">
        <v>72</v>
      </c>
      <c r="AP289" s="32" t="s">
        <v>62</v>
      </c>
      <c r="AQ289" s="34" t="s">
        <v>586</v>
      </c>
      <c r="AR289" s="34">
        <v>170000</v>
      </c>
      <c r="AS289" s="34" t="s">
        <v>149</v>
      </c>
      <c r="AT289" s="281" t="s">
        <v>579</v>
      </c>
      <c r="AU289" s="35" t="s">
        <v>102</v>
      </c>
      <c r="AX289" s="23" t="s">
        <v>127</v>
      </c>
      <c r="AY289" s="23" t="s">
        <v>320</v>
      </c>
    </row>
    <row r="290" spans="21:51" x14ac:dyDescent="0.3">
      <c r="U290" s="23"/>
      <c r="V290" s="59"/>
      <c r="W290" s="23"/>
      <c r="X290" s="23"/>
      <c r="Y290" s="59"/>
      <c r="Z290" s="59"/>
      <c r="AA290" s="119"/>
      <c r="AB290" s="120"/>
      <c r="AC290" s="59"/>
      <c r="AD290" s="23"/>
      <c r="AE290" s="23"/>
      <c r="AF290" s="23"/>
      <c r="AG290" s="23"/>
      <c r="AI290" s="31" t="s">
        <v>530</v>
      </c>
      <c r="AJ290" s="34">
        <v>4</v>
      </c>
      <c r="AK290" s="34" t="s">
        <v>109</v>
      </c>
      <c r="AL290" s="32">
        <v>5</v>
      </c>
      <c r="AM290" s="32">
        <v>3</v>
      </c>
      <c r="AN290" s="32" t="s">
        <v>60</v>
      </c>
      <c r="AO290" s="33" t="s">
        <v>61</v>
      </c>
      <c r="AP290" s="32" t="s">
        <v>73</v>
      </c>
      <c r="AQ290" s="34" t="s">
        <v>625</v>
      </c>
      <c r="AR290" s="34">
        <v>170000</v>
      </c>
      <c r="AS290" s="34" t="s">
        <v>149</v>
      </c>
      <c r="AT290" s="281" t="s">
        <v>567</v>
      </c>
      <c r="AU290" s="35" t="s">
        <v>111</v>
      </c>
      <c r="AX290" s="23" t="s">
        <v>127</v>
      </c>
      <c r="AY290" s="23" t="s">
        <v>321</v>
      </c>
    </row>
    <row r="291" spans="21:51" x14ac:dyDescent="0.3">
      <c r="U291" s="23"/>
      <c r="V291" s="59"/>
      <c r="W291" s="23"/>
      <c r="X291" s="23"/>
      <c r="Y291" s="59"/>
      <c r="Z291" s="59"/>
      <c r="AA291" s="119"/>
      <c r="AB291" s="120"/>
      <c r="AC291" s="59"/>
      <c r="AD291" s="23"/>
      <c r="AE291" s="23"/>
      <c r="AF291" s="23"/>
      <c r="AG291" s="23"/>
      <c r="AI291" s="31" t="s">
        <v>530</v>
      </c>
      <c r="AJ291" s="34">
        <v>5</v>
      </c>
      <c r="AK291" s="34" t="s">
        <v>79</v>
      </c>
      <c r="AL291" s="32">
        <v>5</v>
      </c>
      <c r="AM291" s="32">
        <v>5</v>
      </c>
      <c r="AN291" s="32" t="s">
        <v>61</v>
      </c>
      <c r="AO291" s="33" t="s">
        <v>61</v>
      </c>
      <c r="AP291" s="32" t="s">
        <v>73</v>
      </c>
      <c r="AQ291" s="34" t="s">
        <v>615</v>
      </c>
      <c r="AR291" s="34">
        <v>250000</v>
      </c>
      <c r="AS291" s="34" t="s">
        <v>149</v>
      </c>
      <c r="AT291" s="281" t="s">
        <v>574</v>
      </c>
      <c r="AU291" s="35" t="s">
        <v>618</v>
      </c>
      <c r="AX291" s="23" t="s">
        <v>127</v>
      </c>
      <c r="AY291" s="23" t="s">
        <v>186</v>
      </c>
    </row>
    <row r="292" spans="21:51" x14ac:dyDescent="0.3">
      <c r="U292" s="23"/>
      <c r="V292" s="59"/>
      <c r="W292" s="23"/>
      <c r="X292" s="23"/>
      <c r="Y292" s="59"/>
      <c r="Z292" s="59"/>
      <c r="AA292" s="119"/>
      <c r="AB292" s="120"/>
      <c r="AC292" s="59"/>
      <c r="AD292" s="23"/>
      <c r="AE292" s="23"/>
      <c r="AF292" s="23"/>
      <c r="AG292" s="23"/>
      <c r="AI292" s="31" t="s">
        <v>530</v>
      </c>
      <c r="AJ292" s="34">
        <v>6</v>
      </c>
      <c r="AK292" s="34" t="s">
        <v>77</v>
      </c>
      <c r="AL292" s="32">
        <v>5</v>
      </c>
      <c r="AM292" s="32">
        <v>2</v>
      </c>
      <c r="AN292" s="32" t="s">
        <v>60</v>
      </c>
      <c r="AO292" s="33" t="s">
        <v>72</v>
      </c>
      <c r="AP292" s="32" t="s">
        <v>93</v>
      </c>
      <c r="AQ292" s="34" t="s">
        <v>616</v>
      </c>
      <c r="AR292" s="34">
        <v>0</v>
      </c>
      <c r="AS292" s="34" t="s">
        <v>149</v>
      </c>
      <c r="AT292" s="281" t="s">
        <v>617</v>
      </c>
      <c r="AU292" s="35" t="s">
        <v>619</v>
      </c>
      <c r="AX292" s="23" t="s">
        <v>127</v>
      </c>
      <c r="AY292" s="23" t="s">
        <v>276</v>
      </c>
    </row>
    <row r="293" spans="21:51" x14ac:dyDescent="0.3">
      <c r="U293" s="23"/>
      <c r="V293" s="59"/>
      <c r="W293" s="23"/>
      <c r="X293" s="23"/>
      <c r="Y293" s="59"/>
      <c r="Z293" s="59"/>
      <c r="AA293" s="119"/>
      <c r="AB293" s="120"/>
      <c r="AC293" s="59"/>
      <c r="AD293" s="23"/>
      <c r="AE293" s="23"/>
      <c r="AF293" s="23"/>
      <c r="AG293" s="23"/>
      <c r="AI293" s="31" t="s">
        <v>530</v>
      </c>
      <c r="AJ293" s="34">
        <v>7</v>
      </c>
      <c r="AK293" s="44" t="s">
        <v>576</v>
      </c>
      <c r="AL293" s="33">
        <v>6</v>
      </c>
      <c r="AM293" s="32">
        <v>6</v>
      </c>
      <c r="AN293" s="32" t="s">
        <v>60</v>
      </c>
      <c r="AO293" s="33" t="s">
        <v>61</v>
      </c>
      <c r="AP293" s="32" t="s">
        <v>88</v>
      </c>
      <c r="AQ293" s="34" t="s">
        <v>573</v>
      </c>
      <c r="AR293" s="34">
        <v>340000</v>
      </c>
      <c r="AS293" s="34" t="s">
        <v>149</v>
      </c>
      <c r="AT293" s="281" t="s">
        <v>574</v>
      </c>
      <c r="AU293" s="35" t="s">
        <v>575</v>
      </c>
      <c r="AX293" s="23" t="s">
        <v>127</v>
      </c>
      <c r="AY293" s="23" t="s">
        <v>322</v>
      </c>
    </row>
    <row r="294" spans="21:51" x14ac:dyDescent="0.3">
      <c r="U294" s="23"/>
      <c r="V294" s="59"/>
      <c r="W294" s="23"/>
      <c r="X294" s="23"/>
      <c r="Y294" s="59"/>
      <c r="Z294" s="59"/>
      <c r="AA294" s="119"/>
      <c r="AB294" s="120"/>
      <c r="AC294" s="59"/>
      <c r="AD294" s="23"/>
      <c r="AE294" s="23"/>
      <c r="AF294" s="23"/>
      <c r="AG294" s="23"/>
      <c r="AI294" s="31" t="s">
        <v>530</v>
      </c>
      <c r="AJ294" s="34">
        <v>8</v>
      </c>
      <c r="AK294" s="34" t="s">
        <v>58</v>
      </c>
      <c r="AL294" s="32" t="s">
        <v>58</v>
      </c>
      <c r="AM294" s="32" t="s">
        <v>58</v>
      </c>
      <c r="AN294" s="32" t="s">
        <v>58</v>
      </c>
      <c r="AO294" s="33" t="s">
        <v>58</v>
      </c>
      <c r="AP294" s="32" t="s">
        <v>58</v>
      </c>
      <c r="AQ294" s="34" t="s">
        <v>58</v>
      </c>
      <c r="AR294" s="34" t="s">
        <v>58</v>
      </c>
      <c r="AS294" s="34" t="s">
        <v>58</v>
      </c>
      <c r="AT294" s="281" t="s">
        <v>58</v>
      </c>
      <c r="AU294" s="35" t="s">
        <v>58</v>
      </c>
      <c r="AX294" s="23" t="s">
        <v>127</v>
      </c>
      <c r="AY294" s="23" t="s">
        <v>323</v>
      </c>
    </row>
    <row r="295" spans="21:51" x14ac:dyDescent="0.3">
      <c r="U295" s="23"/>
      <c r="V295" s="59"/>
      <c r="W295" s="23"/>
      <c r="X295" s="23"/>
      <c r="Y295" s="59"/>
      <c r="Z295" s="59"/>
      <c r="AA295" s="119"/>
      <c r="AB295" s="120"/>
      <c r="AC295" s="59"/>
      <c r="AD295" s="23"/>
      <c r="AE295" s="23"/>
      <c r="AF295" s="23"/>
      <c r="AG295" s="23"/>
      <c r="AI295" s="31" t="s">
        <v>530</v>
      </c>
      <c r="AJ295" s="34">
        <v>9</v>
      </c>
      <c r="AK295" s="34" t="s">
        <v>58</v>
      </c>
      <c r="AL295" s="32" t="s">
        <v>58</v>
      </c>
      <c r="AM295" s="32" t="s">
        <v>58</v>
      </c>
      <c r="AN295" s="32" t="s">
        <v>58</v>
      </c>
      <c r="AO295" s="33" t="s">
        <v>58</v>
      </c>
      <c r="AP295" s="32" t="s">
        <v>58</v>
      </c>
      <c r="AQ295" s="34" t="s">
        <v>58</v>
      </c>
      <c r="AR295" s="34" t="s">
        <v>58</v>
      </c>
      <c r="AS295" s="34" t="s">
        <v>58</v>
      </c>
      <c r="AT295" s="281" t="s">
        <v>58</v>
      </c>
      <c r="AU295" s="35" t="s">
        <v>58</v>
      </c>
      <c r="AX295" s="23" t="s">
        <v>127</v>
      </c>
      <c r="AY295" s="23" t="s">
        <v>324</v>
      </c>
    </row>
    <row r="296" spans="21:51" x14ac:dyDescent="0.3">
      <c r="U296" s="23"/>
      <c r="V296" s="59"/>
      <c r="W296" s="23"/>
      <c r="X296" s="23"/>
      <c r="Y296" s="59"/>
      <c r="Z296" s="59"/>
      <c r="AA296" s="119"/>
      <c r="AB296" s="120"/>
      <c r="AC296" s="59"/>
      <c r="AD296" s="23"/>
      <c r="AE296" s="23"/>
      <c r="AF296" s="23"/>
      <c r="AG296" s="23"/>
      <c r="AI296" s="31" t="s">
        <v>530</v>
      </c>
      <c r="AJ296" s="34">
        <v>10</v>
      </c>
      <c r="AK296" s="34" t="s">
        <v>58</v>
      </c>
      <c r="AL296" s="32" t="s">
        <v>58</v>
      </c>
      <c r="AM296" s="32" t="s">
        <v>58</v>
      </c>
      <c r="AN296" s="32" t="s">
        <v>58</v>
      </c>
      <c r="AO296" s="33" t="s">
        <v>58</v>
      </c>
      <c r="AP296" s="32" t="s">
        <v>58</v>
      </c>
      <c r="AQ296" s="34" t="s">
        <v>58</v>
      </c>
      <c r="AR296" s="34" t="s">
        <v>58</v>
      </c>
      <c r="AS296" s="34" t="s">
        <v>58</v>
      </c>
      <c r="AT296" s="281" t="s">
        <v>58</v>
      </c>
      <c r="AU296" s="35" t="s">
        <v>58</v>
      </c>
      <c r="AX296" s="23" t="s">
        <v>127</v>
      </c>
      <c r="AY296" s="23" t="s">
        <v>1090</v>
      </c>
    </row>
    <row r="297" spans="21:51" x14ac:dyDescent="0.3">
      <c r="U297" s="23"/>
      <c r="V297" s="59"/>
      <c r="W297" s="23"/>
      <c r="X297" s="23"/>
      <c r="Y297" s="59"/>
      <c r="Z297" s="59"/>
      <c r="AA297" s="119"/>
      <c r="AB297" s="120"/>
      <c r="AC297" s="59"/>
      <c r="AD297" s="23"/>
      <c r="AE297" s="23"/>
      <c r="AF297" s="23"/>
      <c r="AG297" s="23"/>
      <c r="AI297" s="31" t="s">
        <v>530</v>
      </c>
      <c r="AJ297" s="34">
        <v>11</v>
      </c>
      <c r="AK297" s="34" t="s">
        <v>58</v>
      </c>
      <c r="AL297" s="32" t="s">
        <v>58</v>
      </c>
      <c r="AM297" s="32" t="s">
        <v>58</v>
      </c>
      <c r="AN297" s="32" t="s">
        <v>58</v>
      </c>
      <c r="AO297" s="33" t="s">
        <v>58</v>
      </c>
      <c r="AP297" s="32" t="s">
        <v>58</v>
      </c>
      <c r="AQ297" s="34" t="s">
        <v>58</v>
      </c>
      <c r="AR297" s="34" t="s">
        <v>58</v>
      </c>
      <c r="AS297" s="34" t="s">
        <v>58</v>
      </c>
      <c r="AT297" s="281" t="s">
        <v>58</v>
      </c>
      <c r="AU297" s="35" t="s">
        <v>58</v>
      </c>
      <c r="AX297" s="23" t="s">
        <v>127</v>
      </c>
      <c r="AY297" s="23" t="s">
        <v>326</v>
      </c>
    </row>
    <row r="298" spans="21:51" x14ac:dyDescent="0.3">
      <c r="U298" s="23"/>
      <c r="V298" s="59"/>
      <c r="W298" s="23"/>
      <c r="X298" s="23"/>
      <c r="Y298" s="59"/>
      <c r="Z298" s="59"/>
      <c r="AA298" s="119"/>
      <c r="AB298" s="120"/>
      <c r="AC298" s="59"/>
      <c r="AD298" s="23"/>
      <c r="AE298" s="23"/>
      <c r="AF298" s="23"/>
      <c r="AG298" s="23"/>
      <c r="AI298" s="31" t="s">
        <v>530</v>
      </c>
      <c r="AJ298" s="34">
        <v>12</v>
      </c>
      <c r="AK298" s="34" t="s">
        <v>58</v>
      </c>
      <c r="AL298" s="32" t="s">
        <v>58</v>
      </c>
      <c r="AM298" s="32" t="s">
        <v>58</v>
      </c>
      <c r="AN298" s="32" t="s">
        <v>58</v>
      </c>
      <c r="AO298" s="33" t="s">
        <v>58</v>
      </c>
      <c r="AP298" s="32" t="s">
        <v>58</v>
      </c>
      <c r="AQ298" s="34" t="s">
        <v>58</v>
      </c>
      <c r="AR298" s="34" t="s">
        <v>58</v>
      </c>
      <c r="AS298" s="34" t="s">
        <v>58</v>
      </c>
      <c r="AT298" s="281" t="s">
        <v>58</v>
      </c>
      <c r="AU298" s="35" t="s">
        <v>58</v>
      </c>
      <c r="AX298" s="23" t="s">
        <v>127</v>
      </c>
      <c r="AY298" s="23" t="s">
        <v>327</v>
      </c>
    </row>
    <row r="299" spans="21:51" x14ac:dyDescent="0.3">
      <c r="U299" s="23"/>
      <c r="V299" s="59"/>
      <c r="W299" s="23"/>
      <c r="X299" s="23"/>
      <c r="Y299" s="59"/>
      <c r="Z299" s="59"/>
      <c r="AA299" s="119"/>
      <c r="AB299" s="120"/>
      <c r="AC299" s="59"/>
      <c r="AD299" s="23"/>
      <c r="AE299" s="23"/>
      <c r="AF299" s="23"/>
      <c r="AG299" s="23"/>
      <c r="AI299" s="31" t="s">
        <v>530</v>
      </c>
      <c r="AJ299" s="34">
        <v>13</v>
      </c>
      <c r="AK299" s="34" t="s">
        <v>58</v>
      </c>
      <c r="AL299" s="32" t="s">
        <v>58</v>
      </c>
      <c r="AM299" s="32" t="s">
        <v>58</v>
      </c>
      <c r="AN299" s="32" t="s">
        <v>58</v>
      </c>
      <c r="AO299" s="33" t="s">
        <v>58</v>
      </c>
      <c r="AP299" s="32" t="s">
        <v>58</v>
      </c>
      <c r="AQ299" s="34" t="s">
        <v>58</v>
      </c>
      <c r="AR299" s="34" t="s">
        <v>58</v>
      </c>
      <c r="AS299" s="34" t="s">
        <v>58</v>
      </c>
      <c r="AT299" s="281" t="s">
        <v>58</v>
      </c>
      <c r="AU299" s="35" t="s">
        <v>58</v>
      </c>
      <c r="AX299" s="23" t="s">
        <v>127</v>
      </c>
      <c r="AY299" s="23" t="s">
        <v>328</v>
      </c>
    </row>
    <row r="300" spans="21:51" x14ac:dyDescent="0.3">
      <c r="U300" s="23"/>
      <c r="V300" s="59"/>
      <c r="W300" s="23"/>
      <c r="X300" s="23"/>
      <c r="Y300" s="59"/>
      <c r="Z300" s="59"/>
      <c r="AA300" s="119"/>
      <c r="AB300" s="120"/>
      <c r="AC300" s="59"/>
      <c r="AD300" s="23"/>
      <c r="AE300" s="23"/>
      <c r="AF300" s="23"/>
      <c r="AG300" s="23"/>
      <c r="AI300" s="31" t="s">
        <v>530</v>
      </c>
      <c r="AJ300" s="34">
        <v>14</v>
      </c>
      <c r="AK300" s="34" t="s">
        <v>58</v>
      </c>
      <c r="AL300" s="32" t="s">
        <v>58</v>
      </c>
      <c r="AM300" s="32" t="s">
        <v>58</v>
      </c>
      <c r="AN300" s="32" t="s">
        <v>58</v>
      </c>
      <c r="AO300" s="33" t="s">
        <v>58</v>
      </c>
      <c r="AP300" s="32" t="s">
        <v>58</v>
      </c>
      <c r="AQ300" s="34" t="s">
        <v>58</v>
      </c>
      <c r="AR300" s="34" t="s">
        <v>58</v>
      </c>
      <c r="AS300" s="34" t="s">
        <v>58</v>
      </c>
      <c r="AT300" s="281" t="s">
        <v>58</v>
      </c>
      <c r="AU300" s="35" t="s">
        <v>58</v>
      </c>
      <c r="AX300" s="23" t="s">
        <v>127</v>
      </c>
      <c r="AY300" s="23" t="s">
        <v>329</v>
      </c>
    </row>
    <row r="301" spans="21:51" x14ac:dyDescent="0.3">
      <c r="U301" s="23"/>
      <c r="V301" s="59"/>
      <c r="W301" s="23"/>
      <c r="X301" s="23"/>
      <c r="Y301" s="59"/>
      <c r="Z301" s="59"/>
      <c r="AA301" s="119"/>
      <c r="AB301" s="120"/>
      <c r="AC301" s="59"/>
      <c r="AD301" s="23"/>
      <c r="AE301" s="23"/>
      <c r="AF301" s="23"/>
      <c r="AG301" s="23"/>
      <c r="AI301" s="31" t="s">
        <v>530</v>
      </c>
      <c r="AJ301" s="34">
        <v>15</v>
      </c>
      <c r="AK301" s="34" t="s">
        <v>58</v>
      </c>
      <c r="AL301" s="32" t="s">
        <v>58</v>
      </c>
      <c r="AM301" s="32" t="s">
        <v>58</v>
      </c>
      <c r="AN301" s="32" t="s">
        <v>58</v>
      </c>
      <c r="AO301" s="33" t="s">
        <v>58</v>
      </c>
      <c r="AP301" s="32" t="s">
        <v>58</v>
      </c>
      <c r="AQ301" s="34" t="s">
        <v>58</v>
      </c>
      <c r="AR301" s="34" t="s">
        <v>58</v>
      </c>
      <c r="AS301" s="34" t="s">
        <v>58</v>
      </c>
      <c r="AT301" s="281" t="s">
        <v>58</v>
      </c>
      <c r="AU301" s="35" t="s">
        <v>58</v>
      </c>
      <c r="AX301" s="23" t="s">
        <v>127</v>
      </c>
      <c r="AY301" s="23" t="s">
        <v>1089</v>
      </c>
    </row>
    <row r="302" spans="21:51" x14ac:dyDescent="0.3">
      <c r="U302" s="23"/>
      <c r="V302" s="59"/>
      <c r="W302" s="23"/>
      <c r="X302" s="23"/>
      <c r="Y302" s="59"/>
      <c r="Z302" s="59"/>
      <c r="AA302" s="119"/>
      <c r="AB302" s="120"/>
      <c r="AC302" s="59"/>
      <c r="AD302" s="23"/>
      <c r="AE302" s="23"/>
      <c r="AF302" s="23"/>
      <c r="AG302" s="23"/>
      <c r="AI302" s="31" t="s">
        <v>530</v>
      </c>
      <c r="AJ302" s="34">
        <v>16</v>
      </c>
      <c r="AK302" s="34" t="s">
        <v>58</v>
      </c>
      <c r="AL302" s="32" t="s">
        <v>58</v>
      </c>
      <c r="AM302" s="32" t="s">
        <v>58</v>
      </c>
      <c r="AN302" s="32" t="s">
        <v>58</v>
      </c>
      <c r="AO302" s="33" t="s">
        <v>58</v>
      </c>
      <c r="AP302" s="32" t="s">
        <v>58</v>
      </c>
      <c r="AQ302" s="34" t="s">
        <v>58</v>
      </c>
      <c r="AR302" s="34" t="s">
        <v>58</v>
      </c>
      <c r="AS302" s="34" t="s">
        <v>58</v>
      </c>
      <c r="AT302" s="281" t="s">
        <v>58</v>
      </c>
      <c r="AU302" s="35" t="s">
        <v>58</v>
      </c>
      <c r="AX302" s="23" t="s">
        <v>127</v>
      </c>
      <c r="AY302" s="23" t="s">
        <v>331</v>
      </c>
    </row>
    <row r="303" spans="21:51" x14ac:dyDescent="0.3">
      <c r="U303" s="23"/>
      <c r="V303" s="59"/>
      <c r="W303" s="23"/>
      <c r="X303" s="23"/>
      <c r="Y303" s="59"/>
      <c r="Z303" s="59"/>
      <c r="AA303" s="119"/>
      <c r="AB303" s="120"/>
      <c r="AC303" s="59"/>
      <c r="AD303" s="23"/>
      <c r="AE303" s="23"/>
      <c r="AF303" s="23"/>
      <c r="AG303" s="23"/>
      <c r="AI303" s="31" t="s">
        <v>530</v>
      </c>
      <c r="AJ303" s="34">
        <v>17</v>
      </c>
      <c r="AK303" s="34" t="s">
        <v>58</v>
      </c>
      <c r="AL303" s="32" t="s">
        <v>58</v>
      </c>
      <c r="AM303" s="32" t="s">
        <v>58</v>
      </c>
      <c r="AN303" s="32" t="s">
        <v>58</v>
      </c>
      <c r="AO303" s="33" t="s">
        <v>58</v>
      </c>
      <c r="AP303" s="32" t="s">
        <v>58</v>
      </c>
      <c r="AQ303" s="34" t="s">
        <v>58</v>
      </c>
      <c r="AR303" s="34" t="s">
        <v>58</v>
      </c>
      <c r="AS303" s="34" t="s">
        <v>58</v>
      </c>
      <c r="AT303" s="281" t="s">
        <v>58</v>
      </c>
      <c r="AU303" s="35" t="s">
        <v>58</v>
      </c>
      <c r="AX303" s="23" t="s">
        <v>127</v>
      </c>
      <c r="AY303" s="23" t="s">
        <v>332</v>
      </c>
    </row>
    <row r="304" spans="21:51" x14ac:dyDescent="0.3">
      <c r="U304" s="23"/>
      <c r="V304" s="59"/>
      <c r="W304" s="23"/>
      <c r="X304" s="23"/>
      <c r="Y304" s="59"/>
      <c r="Z304" s="59"/>
      <c r="AA304" s="119"/>
      <c r="AB304" s="120"/>
      <c r="AC304" s="59"/>
      <c r="AD304" s="23"/>
      <c r="AE304" s="23"/>
      <c r="AF304" s="23"/>
      <c r="AG304" s="23"/>
      <c r="AI304" s="31" t="s">
        <v>530</v>
      </c>
      <c r="AJ304" s="34">
        <v>18</v>
      </c>
      <c r="AK304" s="34" t="s">
        <v>58</v>
      </c>
      <c r="AL304" s="32" t="s">
        <v>58</v>
      </c>
      <c r="AM304" s="32" t="s">
        <v>58</v>
      </c>
      <c r="AN304" s="32" t="s">
        <v>58</v>
      </c>
      <c r="AO304" s="33" t="s">
        <v>58</v>
      </c>
      <c r="AP304" s="32" t="s">
        <v>58</v>
      </c>
      <c r="AQ304" s="34" t="s">
        <v>58</v>
      </c>
      <c r="AR304" s="34" t="s">
        <v>58</v>
      </c>
      <c r="AS304" s="34" t="s">
        <v>58</v>
      </c>
      <c r="AT304" s="281" t="s">
        <v>58</v>
      </c>
      <c r="AU304" s="35" t="s">
        <v>58</v>
      </c>
      <c r="AX304" s="23" t="s">
        <v>127</v>
      </c>
      <c r="AY304" s="23" t="s">
        <v>333</v>
      </c>
    </row>
    <row r="305" spans="21:51" ht="15" thickBot="1" x14ac:dyDescent="0.35">
      <c r="U305" s="23"/>
      <c r="V305" s="59"/>
      <c r="W305" s="23"/>
      <c r="X305" s="23"/>
      <c r="Y305" s="59"/>
      <c r="Z305" s="59"/>
      <c r="AA305" s="119"/>
      <c r="AB305" s="120"/>
      <c r="AC305" s="59"/>
      <c r="AD305" s="23"/>
      <c r="AE305" s="23"/>
      <c r="AF305" s="23"/>
      <c r="AG305" s="23"/>
      <c r="AI305" s="50" t="s">
        <v>530</v>
      </c>
      <c r="AJ305" s="51">
        <v>19</v>
      </c>
      <c r="AK305" s="51" t="s">
        <v>58</v>
      </c>
      <c r="AL305" s="56" t="s">
        <v>58</v>
      </c>
      <c r="AM305" s="56" t="s">
        <v>58</v>
      </c>
      <c r="AN305" s="56" t="s">
        <v>58</v>
      </c>
      <c r="AO305" s="57" t="s">
        <v>58</v>
      </c>
      <c r="AP305" s="56" t="s">
        <v>58</v>
      </c>
      <c r="AQ305" s="51" t="s">
        <v>58</v>
      </c>
      <c r="AR305" s="51" t="s">
        <v>58</v>
      </c>
      <c r="AS305" s="51" t="s">
        <v>58</v>
      </c>
      <c r="AT305" s="296" t="s">
        <v>58</v>
      </c>
      <c r="AU305" s="58" t="s">
        <v>58</v>
      </c>
      <c r="AX305" s="23" t="s">
        <v>127</v>
      </c>
      <c r="AY305" s="23" t="s">
        <v>95</v>
      </c>
    </row>
    <row r="306" spans="21:51" x14ac:dyDescent="0.3">
      <c r="U306" s="23"/>
      <c r="V306" s="59"/>
      <c r="W306" s="23"/>
      <c r="X306" s="23"/>
      <c r="Y306" s="59"/>
      <c r="Z306" s="59"/>
      <c r="AA306" s="119"/>
      <c r="AB306" s="120"/>
      <c r="AC306" s="59"/>
      <c r="AD306" s="23"/>
      <c r="AE306" s="23"/>
      <c r="AF306" s="23"/>
      <c r="AG306" s="23"/>
      <c r="AI306" s="13" t="s">
        <v>531</v>
      </c>
      <c r="AJ306" s="15">
        <v>1</v>
      </c>
      <c r="AK306" s="45" t="s">
        <v>582</v>
      </c>
      <c r="AL306" s="49">
        <v>6</v>
      </c>
      <c r="AM306" s="14">
        <v>2</v>
      </c>
      <c r="AN306" s="14" t="s">
        <v>60</v>
      </c>
      <c r="AO306" s="49" t="s">
        <v>61</v>
      </c>
      <c r="AP306" s="14" t="s">
        <v>93</v>
      </c>
      <c r="AQ306" s="15" t="s">
        <v>583</v>
      </c>
      <c r="AR306" s="15">
        <v>70000</v>
      </c>
      <c r="AS306" s="15" t="s">
        <v>525</v>
      </c>
      <c r="AT306" s="279" t="s">
        <v>584</v>
      </c>
      <c r="AU306" s="16" t="s">
        <v>415</v>
      </c>
      <c r="AX306" s="23" t="s">
        <v>127</v>
      </c>
      <c r="AY306" s="23" t="s">
        <v>334</v>
      </c>
    </row>
    <row r="307" spans="21:51" x14ac:dyDescent="0.3">
      <c r="U307" s="23"/>
      <c r="V307" s="59"/>
      <c r="W307" s="23"/>
      <c r="X307" s="23"/>
      <c r="Y307" s="59"/>
      <c r="Z307" s="59"/>
      <c r="AA307" s="119"/>
      <c r="AB307" s="120"/>
      <c r="AC307" s="59"/>
      <c r="AD307" s="23"/>
      <c r="AE307" s="23"/>
      <c r="AF307" s="23"/>
      <c r="AG307" s="23"/>
      <c r="AI307" s="31" t="s">
        <v>531</v>
      </c>
      <c r="AJ307" s="34">
        <v>2</v>
      </c>
      <c r="AK307" s="34" t="s">
        <v>53</v>
      </c>
      <c r="AL307" s="32">
        <v>7</v>
      </c>
      <c r="AM307" s="32">
        <v>1</v>
      </c>
      <c r="AN307" s="32" t="s">
        <v>54</v>
      </c>
      <c r="AO307" s="33" t="s">
        <v>55</v>
      </c>
      <c r="AP307" s="32" t="s">
        <v>56</v>
      </c>
      <c r="AQ307" s="34" t="s">
        <v>543</v>
      </c>
      <c r="AR307" s="34">
        <v>80000</v>
      </c>
      <c r="AS307" s="34" t="s">
        <v>525</v>
      </c>
      <c r="AT307" s="281" t="s">
        <v>549</v>
      </c>
      <c r="AU307" s="35" t="s">
        <v>544</v>
      </c>
      <c r="AX307" s="23" t="s">
        <v>127</v>
      </c>
      <c r="AY307" s="23" t="s">
        <v>335</v>
      </c>
    </row>
    <row r="308" spans="21:51" x14ac:dyDescent="0.3">
      <c r="U308" s="23"/>
      <c r="V308" s="59"/>
      <c r="W308" s="23"/>
      <c r="X308" s="23"/>
      <c r="Y308" s="59"/>
      <c r="Z308" s="59"/>
      <c r="AA308" s="119"/>
      <c r="AB308" s="120"/>
      <c r="AC308" s="59"/>
      <c r="AD308" s="23"/>
      <c r="AE308" s="23"/>
      <c r="AF308" s="23"/>
      <c r="AG308" s="23"/>
      <c r="AI308" s="31" t="s">
        <v>531</v>
      </c>
      <c r="AJ308" s="34">
        <v>3</v>
      </c>
      <c r="AK308" s="34" t="s">
        <v>664</v>
      </c>
      <c r="AL308" s="32">
        <v>7</v>
      </c>
      <c r="AM308" s="32">
        <v>2</v>
      </c>
      <c r="AN308" s="32" t="s">
        <v>60</v>
      </c>
      <c r="AO308" s="33" t="s">
        <v>72</v>
      </c>
      <c r="AP308" s="32" t="s">
        <v>93</v>
      </c>
      <c r="AQ308" s="34" t="s">
        <v>665</v>
      </c>
      <c r="AR308" s="34">
        <v>110000</v>
      </c>
      <c r="AS308" s="34" t="s">
        <v>525</v>
      </c>
      <c r="AT308" s="281" t="s">
        <v>666</v>
      </c>
      <c r="AU308" s="35" t="s">
        <v>106</v>
      </c>
      <c r="AX308" s="23" t="s">
        <v>127</v>
      </c>
      <c r="AY308" s="23" t="s">
        <v>336</v>
      </c>
    </row>
    <row r="309" spans="21:51" x14ac:dyDescent="0.3">
      <c r="U309" s="23"/>
      <c r="V309" s="59"/>
      <c r="W309" s="23"/>
      <c r="X309" s="23"/>
      <c r="Y309" s="59"/>
      <c r="Z309" s="59"/>
      <c r="AA309" s="119"/>
      <c r="AB309" s="120"/>
      <c r="AC309" s="59"/>
      <c r="AD309" s="23"/>
      <c r="AE309" s="23"/>
      <c r="AF309" s="23"/>
      <c r="AG309" s="23"/>
      <c r="AI309" s="31" t="s">
        <v>531</v>
      </c>
      <c r="AJ309" s="34">
        <v>4</v>
      </c>
      <c r="AK309" s="34" t="s">
        <v>416</v>
      </c>
      <c r="AL309" s="32">
        <v>6</v>
      </c>
      <c r="AM309" s="32">
        <v>3</v>
      </c>
      <c r="AN309" s="32" t="s">
        <v>60</v>
      </c>
      <c r="AO309" s="33" t="s">
        <v>61</v>
      </c>
      <c r="AP309" s="32" t="s">
        <v>62</v>
      </c>
      <c r="AQ309" s="34" t="s">
        <v>651</v>
      </c>
      <c r="AR309" s="34">
        <v>160000</v>
      </c>
      <c r="AS309" s="34" t="s">
        <v>525</v>
      </c>
      <c r="AT309" s="281" t="s">
        <v>652</v>
      </c>
      <c r="AU309" s="35" t="s">
        <v>653</v>
      </c>
      <c r="AX309" s="23" t="s">
        <v>127</v>
      </c>
      <c r="AY309" s="23" t="s">
        <v>337</v>
      </c>
    </row>
    <row r="310" spans="21:51" x14ac:dyDescent="0.3">
      <c r="U310" s="23"/>
      <c r="V310" s="59"/>
      <c r="W310" s="23"/>
      <c r="X310" s="23"/>
      <c r="Y310" s="59"/>
      <c r="Z310" s="59"/>
      <c r="AA310" s="119"/>
      <c r="AB310" s="120"/>
      <c r="AC310" s="59"/>
      <c r="AD310" s="23"/>
      <c r="AE310" s="23"/>
      <c r="AF310" s="23"/>
      <c r="AG310" s="23"/>
      <c r="AI310" s="31" t="s">
        <v>531</v>
      </c>
      <c r="AJ310" s="34">
        <v>5</v>
      </c>
      <c r="AK310" s="34" t="s">
        <v>158</v>
      </c>
      <c r="AL310" s="32">
        <v>6</v>
      </c>
      <c r="AM310" s="32">
        <v>4</v>
      </c>
      <c r="AN310" s="32" t="s">
        <v>60</v>
      </c>
      <c r="AO310" s="33" t="s">
        <v>72</v>
      </c>
      <c r="AP310" s="32" t="s">
        <v>69</v>
      </c>
      <c r="AQ310" s="34" t="s">
        <v>159</v>
      </c>
      <c r="AR310" s="34">
        <v>160000</v>
      </c>
      <c r="AS310" s="34" t="s">
        <v>525</v>
      </c>
      <c r="AT310" s="281" t="s">
        <v>671</v>
      </c>
      <c r="AU310" s="35" t="s">
        <v>672</v>
      </c>
      <c r="AX310" s="23" t="s">
        <v>127</v>
      </c>
      <c r="AY310" s="23" t="s">
        <v>338</v>
      </c>
    </row>
    <row r="311" spans="21:51" x14ac:dyDescent="0.3">
      <c r="U311" s="23"/>
      <c r="V311" s="59"/>
      <c r="W311" s="23"/>
      <c r="X311" s="23"/>
      <c r="Y311" s="59"/>
      <c r="Z311" s="59"/>
      <c r="AA311" s="119"/>
      <c r="AB311" s="120"/>
      <c r="AC311" s="59"/>
      <c r="AD311" s="23"/>
      <c r="AE311" s="23"/>
      <c r="AF311" s="23"/>
      <c r="AG311" s="23"/>
      <c r="AI311" s="31" t="s">
        <v>531</v>
      </c>
      <c r="AJ311" s="34">
        <v>6</v>
      </c>
      <c r="AK311" s="34" t="s">
        <v>645</v>
      </c>
      <c r="AL311" s="32">
        <v>3</v>
      </c>
      <c r="AM311" s="32">
        <v>5</v>
      </c>
      <c r="AN311" s="32" t="s">
        <v>72</v>
      </c>
      <c r="AO311" s="33" t="s">
        <v>72</v>
      </c>
      <c r="AP311" s="32" t="s">
        <v>88</v>
      </c>
      <c r="AQ311" s="34" t="s">
        <v>646</v>
      </c>
      <c r="AR311" s="34">
        <v>210000</v>
      </c>
      <c r="AS311" s="34" t="s">
        <v>525</v>
      </c>
      <c r="AT311" s="281" t="s">
        <v>606</v>
      </c>
      <c r="AU311" s="35" t="s">
        <v>647</v>
      </c>
      <c r="AX311" s="23" t="s">
        <v>127</v>
      </c>
      <c r="AY311" s="23" t="s">
        <v>339</v>
      </c>
    </row>
    <row r="312" spans="21:51" x14ac:dyDescent="0.3">
      <c r="U312" s="23"/>
      <c r="V312" s="59"/>
      <c r="W312" s="23"/>
      <c r="X312" s="23"/>
      <c r="Y312" s="59"/>
      <c r="Z312" s="59"/>
      <c r="AA312" s="119"/>
      <c r="AB312" s="120"/>
      <c r="AC312" s="59"/>
      <c r="AD312" s="23"/>
      <c r="AE312" s="23"/>
      <c r="AF312" s="23"/>
      <c r="AG312" s="23"/>
      <c r="AI312" s="31" t="s">
        <v>531</v>
      </c>
      <c r="AJ312" s="34">
        <v>7</v>
      </c>
      <c r="AK312" s="44" t="s">
        <v>79</v>
      </c>
      <c r="AL312" s="33">
        <v>5</v>
      </c>
      <c r="AM312" s="32">
        <v>5</v>
      </c>
      <c r="AN312" s="32" t="s">
        <v>61</v>
      </c>
      <c r="AO312" s="33" t="s">
        <v>61</v>
      </c>
      <c r="AP312" s="32" t="s">
        <v>73</v>
      </c>
      <c r="AQ312" s="34" t="s">
        <v>615</v>
      </c>
      <c r="AR312" s="34">
        <v>250000</v>
      </c>
      <c r="AS312" s="34" t="s">
        <v>525</v>
      </c>
      <c r="AT312" s="281" t="s">
        <v>574</v>
      </c>
      <c r="AU312" s="35" t="s">
        <v>618</v>
      </c>
      <c r="AX312" s="23" t="s">
        <v>127</v>
      </c>
      <c r="AY312" s="23" t="s">
        <v>340</v>
      </c>
    </row>
    <row r="313" spans="21:51" x14ac:dyDescent="0.3">
      <c r="U313" s="23"/>
      <c r="V313" s="59"/>
      <c r="W313" s="23"/>
      <c r="X313" s="23"/>
      <c r="Y313" s="59"/>
      <c r="Z313" s="59"/>
      <c r="AA313" s="119"/>
      <c r="AB313" s="120"/>
      <c r="AC313" s="59"/>
      <c r="AD313" s="23"/>
      <c r="AE313" s="23"/>
      <c r="AF313" s="23"/>
      <c r="AG313" s="23"/>
      <c r="AI313" s="31" t="s">
        <v>531</v>
      </c>
      <c r="AJ313" s="34">
        <v>8</v>
      </c>
      <c r="AK313" s="34" t="s">
        <v>77</v>
      </c>
      <c r="AL313" s="32">
        <v>5</v>
      </c>
      <c r="AM313" s="32">
        <v>2</v>
      </c>
      <c r="AN313" s="32" t="s">
        <v>60</v>
      </c>
      <c r="AO313" s="33" t="s">
        <v>72</v>
      </c>
      <c r="AP313" s="32" t="s">
        <v>93</v>
      </c>
      <c r="AQ313" s="34" t="s">
        <v>616</v>
      </c>
      <c r="AR313" s="34">
        <v>0</v>
      </c>
      <c r="AS313" s="34" t="s">
        <v>525</v>
      </c>
      <c r="AT313" s="281" t="s">
        <v>617</v>
      </c>
      <c r="AU313" s="35" t="s">
        <v>619</v>
      </c>
      <c r="AX313" s="23" t="s">
        <v>127</v>
      </c>
      <c r="AY313" s="23" t="s">
        <v>341</v>
      </c>
    </row>
    <row r="314" spans="21:51" x14ac:dyDescent="0.3">
      <c r="U314" s="23"/>
      <c r="V314" s="59"/>
      <c r="W314" s="23"/>
      <c r="X314" s="23"/>
      <c r="Y314" s="59"/>
      <c r="Z314" s="59"/>
      <c r="AA314" s="119"/>
      <c r="AB314" s="120"/>
      <c r="AC314" s="59"/>
      <c r="AD314" s="23"/>
      <c r="AE314" s="23"/>
      <c r="AF314" s="23"/>
      <c r="AG314" s="23"/>
      <c r="AI314" s="31" t="s">
        <v>531</v>
      </c>
      <c r="AJ314" s="34">
        <v>9</v>
      </c>
      <c r="AK314" s="34" t="s">
        <v>103</v>
      </c>
      <c r="AL314" s="32">
        <v>2</v>
      </c>
      <c r="AM314" s="32">
        <v>7</v>
      </c>
      <c r="AN314" s="32" t="s">
        <v>72</v>
      </c>
      <c r="AO314" s="33" t="s">
        <v>61</v>
      </c>
      <c r="AP314" s="32" t="s">
        <v>88</v>
      </c>
      <c r="AQ314" s="34" t="s">
        <v>604</v>
      </c>
      <c r="AR314" s="34">
        <v>280000</v>
      </c>
      <c r="AS314" s="34" t="s">
        <v>525</v>
      </c>
      <c r="AT314" s="281" t="s">
        <v>606</v>
      </c>
      <c r="AU314" s="35" t="s">
        <v>125</v>
      </c>
      <c r="AX314" s="23" t="s">
        <v>83</v>
      </c>
      <c r="AY314" s="23" t="s">
        <v>176</v>
      </c>
    </row>
    <row r="315" spans="21:51" x14ac:dyDescent="0.3">
      <c r="U315" s="23"/>
      <c r="V315" s="59"/>
      <c r="W315" s="23"/>
      <c r="X315" s="23"/>
      <c r="Y315" s="59"/>
      <c r="Z315" s="59"/>
      <c r="AA315" s="119"/>
      <c r="AB315" s="120"/>
      <c r="AC315" s="59"/>
      <c r="AD315" s="23"/>
      <c r="AE315" s="23"/>
      <c r="AF315" s="23"/>
      <c r="AG315" s="23"/>
      <c r="AI315" s="31" t="s">
        <v>531</v>
      </c>
      <c r="AJ315" s="34">
        <v>10</v>
      </c>
      <c r="AK315" s="34" t="s">
        <v>636</v>
      </c>
      <c r="AL315" s="32">
        <v>8</v>
      </c>
      <c r="AM315" s="32">
        <v>3</v>
      </c>
      <c r="AN315" s="32" t="s">
        <v>167</v>
      </c>
      <c r="AO315" s="33" t="s">
        <v>60</v>
      </c>
      <c r="AP315" s="32" t="s">
        <v>62</v>
      </c>
      <c r="AQ315" s="34" t="s">
        <v>637</v>
      </c>
      <c r="AR315" s="34">
        <v>280000</v>
      </c>
      <c r="AS315" s="34" t="s">
        <v>525</v>
      </c>
      <c r="AT315" s="281" t="s">
        <v>638</v>
      </c>
      <c r="AU315" s="35" t="s">
        <v>639</v>
      </c>
      <c r="AX315" s="23" t="s">
        <v>83</v>
      </c>
      <c r="AY315" s="23" t="s">
        <v>313</v>
      </c>
    </row>
    <row r="316" spans="21:51" x14ac:dyDescent="0.3">
      <c r="U316" s="23"/>
      <c r="V316" s="59"/>
      <c r="W316" s="23"/>
      <c r="X316" s="23"/>
      <c r="Y316" s="59"/>
      <c r="Z316" s="59"/>
      <c r="AA316" s="119"/>
      <c r="AB316" s="120"/>
      <c r="AC316" s="59"/>
      <c r="AD316" s="23"/>
      <c r="AE316" s="23"/>
      <c r="AF316" s="23"/>
      <c r="AG316" s="23"/>
      <c r="AI316" s="31" t="s">
        <v>531</v>
      </c>
      <c r="AJ316" s="34">
        <v>11</v>
      </c>
      <c r="AK316" s="34" t="s">
        <v>576</v>
      </c>
      <c r="AL316" s="32">
        <v>6</v>
      </c>
      <c r="AM316" s="32">
        <v>6</v>
      </c>
      <c r="AN316" s="32" t="s">
        <v>60</v>
      </c>
      <c r="AO316" s="33" t="s">
        <v>61</v>
      </c>
      <c r="AP316" s="32" t="s">
        <v>88</v>
      </c>
      <c r="AQ316" s="34" t="s">
        <v>573</v>
      </c>
      <c r="AR316" s="34">
        <v>340000</v>
      </c>
      <c r="AS316" s="34" t="s">
        <v>525</v>
      </c>
      <c r="AT316" s="281" t="s">
        <v>574</v>
      </c>
      <c r="AU316" s="35" t="s">
        <v>575</v>
      </c>
      <c r="AX316" s="23" t="s">
        <v>83</v>
      </c>
      <c r="AY316" s="23" t="s">
        <v>314</v>
      </c>
    </row>
    <row r="317" spans="21:51" x14ac:dyDescent="0.3">
      <c r="U317" s="23"/>
      <c r="V317" s="59"/>
      <c r="W317" s="23"/>
      <c r="X317" s="23"/>
      <c r="Y317" s="59"/>
      <c r="Z317" s="59"/>
      <c r="AA317" s="119"/>
      <c r="AB317" s="120"/>
      <c r="AC317" s="59"/>
      <c r="AD317" s="23"/>
      <c r="AE317" s="23"/>
      <c r="AF317" s="23"/>
      <c r="AG317" s="23"/>
      <c r="AI317" s="31" t="s">
        <v>531</v>
      </c>
      <c r="AJ317" s="34">
        <v>12</v>
      </c>
      <c r="AK317" s="34" t="s">
        <v>58</v>
      </c>
      <c r="AL317" s="32" t="s">
        <v>58</v>
      </c>
      <c r="AM317" s="32" t="s">
        <v>58</v>
      </c>
      <c r="AN317" s="32" t="s">
        <v>58</v>
      </c>
      <c r="AO317" s="33" t="s">
        <v>58</v>
      </c>
      <c r="AP317" s="32" t="s">
        <v>58</v>
      </c>
      <c r="AQ317" s="34" t="s">
        <v>58</v>
      </c>
      <c r="AR317" s="34" t="s">
        <v>58</v>
      </c>
      <c r="AS317" s="34" t="s">
        <v>58</v>
      </c>
      <c r="AT317" s="281" t="s">
        <v>58</v>
      </c>
      <c r="AU317" s="35" t="s">
        <v>58</v>
      </c>
      <c r="AX317" s="23" t="s">
        <v>83</v>
      </c>
      <c r="AY317" s="23" t="s">
        <v>143</v>
      </c>
    </row>
    <row r="318" spans="21:51" x14ac:dyDescent="0.3">
      <c r="U318" s="23"/>
      <c r="V318" s="59"/>
      <c r="W318" s="23"/>
      <c r="X318" s="23"/>
      <c r="Y318" s="59"/>
      <c r="Z318" s="59"/>
      <c r="AA318" s="119"/>
      <c r="AB318" s="120"/>
      <c r="AC318" s="59"/>
      <c r="AD318" s="23"/>
      <c r="AE318" s="23"/>
      <c r="AF318" s="23"/>
      <c r="AG318" s="23"/>
      <c r="AI318" s="31" t="s">
        <v>531</v>
      </c>
      <c r="AJ318" s="34">
        <v>13</v>
      </c>
      <c r="AK318" s="34" t="s">
        <v>58</v>
      </c>
      <c r="AL318" s="32" t="s">
        <v>58</v>
      </c>
      <c r="AM318" s="32" t="s">
        <v>58</v>
      </c>
      <c r="AN318" s="32" t="s">
        <v>58</v>
      </c>
      <c r="AO318" s="33" t="s">
        <v>58</v>
      </c>
      <c r="AP318" s="32" t="s">
        <v>58</v>
      </c>
      <c r="AQ318" s="34" t="s">
        <v>58</v>
      </c>
      <c r="AR318" s="34" t="s">
        <v>58</v>
      </c>
      <c r="AS318" s="34" t="s">
        <v>58</v>
      </c>
      <c r="AT318" s="281" t="s">
        <v>58</v>
      </c>
      <c r="AU318" s="35" t="s">
        <v>58</v>
      </c>
      <c r="AX318" s="23" t="s">
        <v>83</v>
      </c>
      <c r="AY318" s="23" t="s">
        <v>315</v>
      </c>
    </row>
    <row r="319" spans="21:51" x14ac:dyDescent="0.3">
      <c r="U319" s="23"/>
      <c r="V319" s="59"/>
      <c r="W319" s="23"/>
      <c r="X319" s="23"/>
      <c r="Y319" s="59"/>
      <c r="Z319" s="59"/>
      <c r="AA319" s="119"/>
      <c r="AB319" s="120"/>
      <c r="AC319" s="59"/>
      <c r="AD319" s="23"/>
      <c r="AE319" s="23"/>
      <c r="AF319" s="23"/>
      <c r="AG319" s="23"/>
      <c r="AI319" s="31" t="s">
        <v>531</v>
      </c>
      <c r="AJ319" s="34">
        <v>14</v>
      </c>
      <c r="AK319" s="34" t="s">
        <v>58</v>
      </c>
      <c r="AL319" s="32" t="s">
        <v>58</v>
      </c>
      <c r="AM319" s="32" t="s">
        <v>58</v>
      </c>
      <c r="AN319" s="32" t="s">
        <v>58</v>
      </c>
      <c r="AO319" s="33" t="s">
        <v>58</v>
      </c>
      <c r="AP319" s="32" t="s">
        <v>58</v>
      </c>
      <c r="AQ319" s="34" t="s">
        <v>58</v>
      </c>
      <c r="AR319" s="34" t="s">
        <v>58</v>
      </c>
      <c r="AS319" s="34" t="s">
        <v>58</v>
      </c>
      <c r="AT319" s="281" t="s">
        <v>58</v>
      </c>
      <c r="AU319" s="35" t="s">
        <v>58</v>
      </c>
      <c r="AX319" s="23" t="s">
        <v>83</v>
      </c>
      <c r="AY319" s="23" t="s">
        <v>317</v>
      </c>
    </row>
    <row r="320" spans="21:51" x14ac:dyDescent="0.3">
      <c r="U320" s="23"/>
      <c r="V320" s="59"/>
      <c r="W320" s="23"/>
      <c r="X320" s="23"/>
      <c r="Y320" s="59"/>
      <c r="Z320" s="59"/>
      <c r="AA320" s="119"/>
      <c r="AB320" s="120"/>
      <c r="AC320" s="59"/>
      <c r="AD320" s="23"/>
      <c r="AE320" s="23"/>
      <c r="AF320" s="23"/>
      <c r="AG320" s="23"/>
      <c r="AI320" s="31" t="s">
        <v>531</v>
      </c>
      <c r="AJ320" s="34">
        <v>15</v>
      </c>
      <c r="AK320" s="34" t="s">
        <v>58</v>
      </c>
      <c r="AL320" s="32" t="s">
        <v>58</v>
      </c>
      <c r="AM320" s="32" t="s">
        <v>58</v>
      </c>
      <c r="AN320" s="32" t="s">
        <v>58</v>
      </c>
      <c r="AO320" s="33" t="s">
        <v>58</v>
      </c>
      <c r="AP320" s="32" t="s">
        <v>58</v>
      </c>
      <c r="AQ320" s="34" t="s">
        <v>58</v>
      </c>
      <c r="AR320" s="34" t="s">
        <v>58</v>
      </c>
      <c r="AS320" s="34" t="s">
        <v>58</v>
      </c>
      <c r="AT320" s="281" t="s">
        <v>58</v>
      </c>
      <c r="AU320" s="35" t="s">
        <v>58</v>
      </c>
      <c r="AX320" s="23" t="s">
        <v>83</v>
      </c>
      <c r="AY320" s="23" t="s">
        <v>201</v>
      </c>
    </row>
    <row r="321" spans="21:51" x14ac:dyDescent="0.3">
      <c r="U321" s="23"/>
      <c r="V321" s="59"/>
      <c r="W321" s="23"/>
      <c r="X321" s="23"/>
      <c r="Y321" s="59"/>
      <c r="Z321" s="59"/>
      <c r="AA321" s="119"/>
      <c r="AB321" s="120"/>
      <c r="AC321" s="59"/>
      <c r="AD321" s="23"/>
      <c r="AE321" s="23"/>
      <c r="AF321" s="23"/>
      <c r="AG321" s="23"/>
      <c r="AI321" s="31" t="s">
        <v>531</v>
      </c>
      <c r="AJ321" s="34">
        <v>16</v>
      </c>
      <c r="AK321" s="34" t="s">
        <v>58</v>
      </c>
      <c r="AL321" s="32" t="s">
        <v>58</v>
      </c>
      <c r="AM321" s="32" t="s">
        <v>58</v>
      </c>
      <c r="AN321" s="32" t="s">
        <v>58</v>
      </c>
      <c r="AO321" s="33" t="s">
        <v>58</v>
      </c>
      <c r="AP321" s="32" t="s">
        <v>58</v>
      </c>
      <c r="AQ321" s="34" t="s">
        <v>58</v>
      </c>
      <c r="AR321" s="34" t="s">
        <v>58</v>
      </c>
      <c r="AS321" s="34" t="s">
        <v>58</v>
      </c>
      <c r="AT321" s="281" t="s">
        <v>58</v>
      </c>
      <c r="AU321" s="35" t="s">
        <v>58</v>
      </c>
      <c r="AX321" s="23" t="s">
        <v>83</v>
      </c>
      <c r="AY321" s="23" t="s">
        <v>1087</v>
      </c>
    </row>
    <row r="322" spans="21:51" x14ac:dyDescent="0.3">
      <c r="U322" s="23"/>
      <c r="V322" s="59"/>
      <c r="W322" s="23"/>
      <c r="X322" s="23"/>
      <c r="Y322" s="59"/>
      <c r="Z322" s="59"/>
      <c r="AA322" s="119"/>
      <c r="AB322" s="120"/>
      <c r="AC322" s="59"/>
      <c r="AD322" s="23"/>
      <c r="AE322" s="23"/>
      <c r="AF322" s="23"/>
      <c r="AG322" s="23"/>
      <c r="AI322" s="31" t="s">
        <v>531</v>
      </c>
      <c r="AJ322" s="34">
        <v>17</v>
      </c>
      <c r="AK322" s="34" t="s">
        <v>58</v>
      </c>
      <c r="AL322" s="32" t="s">
        <v>58</v>
      </c>
      <c r="AM322" s="32" t="s">
        <v>58</v>
      </c>
      <c r="AN322" s="32" t="s">
        <v>58</v>
      </c>
      <c r="AO322" s="33" t="s">
        <v>58</v>
      </c>
      <c r="AP322" s="32" t="s">
        <v>58</v>
      </c>
      <c r="AQ322" s="34" t="s">
        <v>58</v>
      </c>
      <c r="AR322" s="34" t="s">
        <v>58</v>
      </c>
      <c r="AS322" s="34" t="s">
        <v>58</v>
      </c>
      <c r="AT322" s="281" t="s">
        <v>58</v>
      </c>
      <c r="AU322" s="35" t="s">
        <v>58</v>
      </c>
      <c r="AX322" s="23" t="s">
        <v>83</v>
      </c>
      <c r="AY322" s="23" t="s">
        <v>318</v>
      </c>
    </row>
    <row r="323" spans="21:51" x14ac:dyDescent="0.3">
      <c r="U323" s="23"/>
      <c r="V323" s="59"/>
      <c r="W323" s="23"/>
      <c r="X323" s="23"/>
      <c r="Y323" s="59"/>
      <c r="Z323" s="59"/>
      <c r="AA323" s="119"/>
      <c r="AB323" s="120"/>
      <c r="AC323" s="59"/>
      <c r="AD323" s="23"/>
      <c r="AE323" s="23"/>
      <c r="AF323" s="23"/>
      <c r="AG323" s="23"/>
      <c r="AI323" s="31" t="s">
        <v>531</v>
      </c>
      <c r="AJ323" s="34">
        <v>18</v>
      </c>
      <c r="AK323" s="34" t="s">
        <v>58</v>
      </c>
      <c r="AL323" s="32" t="s">
        <v>58</v>
      </c>
      <c r="AM323" s="32" t="s">
        <v>58</v>
      </c>
      <c r="AN323" s="32" t="s">
        <v>58</v>
      </c>
      <c r="AO323" s="33" t="s">
        <v>58</v>
      </c>
      <c r="AP323" s="32" t="s">
        <v>58</v>
      </c>
      <c r="AQ323" s="34" t="s">
        <v>58</v>
      </c>
      <c r="AR323" s="34" t="s">
        <v>58</v>
      </c>
      <c r="AS323" s="34" t="s">
        <v>58</v>
      </c>
      <c r="AT323" s="281" t="s">
        <v>58</v>
      </c>
      <c r="AU323" s="35" t="s">
        <v>58</v>
      </c>
      <c r="AX323" s="23" t="s">
        <v>83</v>
      </c>
      <c r="AY323" s="23" t="s">
        <v>319</v>
      </c>
    </row>
    <row r="324" spans="21:51" ht="15" thickBot="1" x14ac:dyDescent="0.35">
      <c r="U324" s="23"/>
      <c r="V324" s="59"/>
      <c r="W324" s="23"/>
      <c r="X324" s="23"/>
      <c r="Y324" s="59"/>
      <c r="Z324" s="59"/>
      <c r="AA324" s="119"/>
      <c r="AB324" s="120"/>
      <c r="AC324" s="59"/>
      <c r="AD324" s="23"/>
      <c r="AE324" s="23"/>
      <c r="AF324" s="23"/>
      <c r="AG324" s="23"/>
      <c r="AI324" s="50" t="s">
        <v>531</v>
      </c>
      <c r="AJ324" s="51">
        <v>19</v>
      </c>
      <c r="AK324" s="51" t="s">
        <v>58</v>
      </c>
      <c r="AL324" s="56" t="s">
        <v>58</v>
      </c>
      <c r="AM324" s="56" t="s">
        <v>58</v>
      </c>
      <c r="AN324" s="56" t="s">
        <v>58</v>
      </c>
      <c r="AO324" s="57" t="s">
        <v>58</v>
      </c>
      <c r="AP324" s="56" t="s">
        <v>58</v>
      </c>
      <c r="AQ324" s="51" t="s">
        <v>58</v>
      </c>
      <c r="AR324" s="51" t="s">
        <v>58</v>
      </c>
      <c r="AS324" s="51" t="s">
        <v>58</v>
      </c>
      <c r="AT324" s="296" t="s">
        <v>58</v>
      </c>
      <c r="AU324" s="58" t="s">
        <v>58</v>
      </c>
      <c r="AX324" s="23" t="s">
        <v>83</v>
      </c>
      <c r="AY324" s="23" t="s">
        <v>1088</v>
      </c>
    </row>
    <row r="325" spans="21:51" x14ac:dyDescent="0.3">
      <c r="U325" s="23"/>
      <c r="V325" s="59"/>
      <c r="W325" s="23"/>
      <c r="X325" s="23"/>
      <c r="Y325" s="59"/>
      <c r="Z325" s="59"/>
      <c r="AA325" s="119"/>
      <c r="AB325" s="120"/>
      <c r="AC325" s="59"/>
      <c r="AD325" s="23"/>
      <c r="AE325" s="23"/>
      <c r="AF325" s="23"/>
      <c r="AG325" s="23"/>
      <c r="AI325" s="13" t="s">
        <v>23</v>
      </c>
      <c r="AJ325" s="15">
        <v>1</v>
      </c>
      <c r="AK325" s="45" t="s">
        <v>53</v>
      </c>
      <c r="AL325" s="49">
        <v>7</v>
      </c>
      <c r="AM325" s="14">
        <v>1</v>
      </c>
      <c r="AN325" s="14" t="s">
        <v>54</v>
      </c>
      <c r="AO325" s="49" t="s">
        <v>55</v>
      </c>
      <c r="AP325" s="14" t="s">
        <v>56</v>
      </c>
      <c r="AQ325" s="15" t="s">
        <v>543</v>
      </c>
      <c r="AR325" s="15">
        <v>80000</v>
      </c>
      <c r="AS325" s="15" t="s">
        <v>86</v>
      </c>
      <c r="AT325" s="279" t="s">
        <v>549</v>
      </c>
      <c r="AU325" s="16" t="s">
        <v>544</v>
      </c>
      <c r="AX325" s="23" t="s">
        <v>83</v>
      </c>
      <c r="AY325" s="23" t="s">
        <v>320</v>
      </c>
    </row>
    <row r="326" spans="21:51" x14ac:dyDescent="0.3">
      <c r="U326" s="23"/>
      <c r="V326" s="59"/>
      <c r="W326" s="23"/>
      <c r="X326" s="23"/>
      <c r="Y326" s="59"/>
      <c r="Z326" s="59"/>
      <c r="AA326" s="119"/>
      <c r="AB326" s="120"/>
      <c r="AC326" s="59"/>
      <c r="AD326" s="23"/>
      <c r="AE326" s="23"/>
      <c r="AF326" s="23"/>
      <c r="AG326" s="23"/>
      <c r="AI326" s="31" t="s">
        <v>23</v>
      </c>
      <c r="AJ326" s="34">
        <v>2</v>
      </c>
      <c r="AK326" s="34" t="s">
        <v>155</v>
      </c>
      <c r="AL326" s="32">
        <v>7</v>
      </c>
      <c r="AM326" s="32">
        <v>2</v>
      </c>
      <c r="AN326" s="32" t="s">
        <v>54</v>
      </c>
      <c r="AO326" s="33" t="s">
        <v>54</v>
      </c>
      <c r="AP326" s="32" t="s">
        <v>62</v>
      </c>
      <c r="AQ326" s="34" t="s">
        <v>156</v>
      </c>
      <c r="AR326" s="34">
        <v>150000</v>
      </c>
      <c r="AS326" s="34" t="s">
        <v>86</v>
      </c>
      <c r="AT326" s="281" t="s">
        <v>612</v>
      </c>
      <c r="AU326" s="35" t="s">
        <v>157</v>
      </c>
      <c r="AX326" s="23" t="s">
        <v>83</v>
      </c>
      <c r="AY326" s="23" t="s">
        <v>321</v>
      </c>
    </row>
    <row r="327" spans="21:51" x14ac:dyDescent="0.3">
      <c r="U327" s="23"/>
      <c r="V327" s="59"/>
      <c r="W327" s="23"/>
      <c r="X327" s="23"/>
      <c r="Y327" s="59"/>
      <c r="Z327" s="59"/>
      <c r="AA327" s="119"/>
      <c r="AB327" s="120"/>
      <c r="AC327" s="59"/>
      <c r="AD327" s="23"/>
      <c r="AE327" s="23"/>
      <c r="AF327" s="23"/>
      <c r="AG327" s="23"/>
      <c r="AI327" s="31" t="s">
        <v>23</v>
      </c>
      <c r="AJ327" s="34">
        <v>3</v>
      </c>
      <c r="AK327" s="34" t="s">
        <v>640</v>
      </c>
      <c r="AL327" s="32">
        <v>7</v>
      </c>
      <c r="AM327" s="32">
        <v>3</v>
      </c>
      <c r="AN327" s="32" t="s">
        <v>54</v>
      </c>
      <c r="AO327" s="33" t="s">
        <v>60</v>
      </c>
      <c r="AP327" s="32" t="s">
        <v>62</v>
      </c>
      <c r="AQ327" s="34" t="s">
        <v>641</v>
      </c>
      <c r="AR327" s="34">
        <v>160000</v>
      </c>
      <c r="AS327" s="34" t="s">
        <v>86</v>
      </c>
      <c r="AT327" s="281" t="s">
        <v>563</v>
      </c>
      <c r="AU327" s="35" t="s">
        <v>642</v>
      </c>
      <c r="AX327" s="23" t="s">
        <v>83</v>
      </c>
      <c r="AY327" s="23" t="s">
        <v>186</v>
      </c>
    </row>
    <row r="328" spans="21:51" x14ac:dyDescent="0.3">
      <c r="U328" s="23"/>
      <c r="V328" s="59"/>
      <c r="W328" s="23"/>
      <c r="X328" s="23"/>
      <c r="Y328" s="59"/>
      <c r="Z328" s="59"/>
      <c r="AA328" s="119"/>
      <c r="AB328" s="120"/>
      <c r="AC328" s="59"/>
      <c r="AD328" s="23"/>
      <c r="AE328" s="23"/>
      <c r="AF328" s="23"/>
      <c r="AG328" s="23"/>
      <c r="AI328" s="31" t="s">
        <v>23</v>
      </c>
      <c r="AJ328" s="34">
        <v>4</v>
      </c>
      <c r="AK328" s="34" t="s">
        <v>162</v>
      </c>
      <c r="AL328" s="32">
        <v>5</v>
      </c>
      <c r="AM328" s="32">
        <v>5</v>
      </c>
      <c r="AN328" s="32" t="s">
        <v>61</v>
      </c>
      <c r="AO328" s="33" t="s">
        <v>72</v>
      </c>
      <c r="AP328" s="32" t="s">
        <v>73</v>
      </c>
      <c r="AQ328" s="34" t="s">
        <v>676</v>
      </c>
      <c r="AR328" s="34">
        <v>220000</v>
      </c>
      <c r="AS328" s="34" t="s">
        <v>86</v>
      </c>
      <c r="AT328" s="281" t="s">
        <v>677</v>
      </c>
      <c r="AU328" s="35" t="s">
        <v>678</v>
      </c>
      <c r="AX328" s="23" t="s">
        <v>83</v>
      </c>
      <c r="AY328" s="23" t="s">
        <v>276</v>
      </c>
    </row>
    <row r="329" spans="21:51" x14ac:dyDescent="0.3">
      <c r="U329" s="23"/>
      <c r="V329" s="59"/>
      <c r="W329" s="23"/>
      <c r="X329" s="23"/>
      <c r="Y329" s="59"/>
      <c r="Z329" s="59"/>
      <c r="AA329" s="119"/>
      <c r="AB329" s="120"/>
      <c r="AC329" s="59"/>
      <c r="AD329" s="23"/>
      <c r="AE329" s="23"/>
      <c r="AF329" s="23"/>
      <c r="AG329" s="23"/>
      <c r="AI329" s="31" t="s">
        <v>23</v>
      </c>
      <c r="AJ329" s="34">
        <v>5</v>
      </c>
      <c r="AK329" s="34" t="s">
        <v>79</v>
      </c>
      <c r="AL329" s="32">
        <v>5</v>
      </c>
      <c r="AM329" s="32">
        <v>5</v>
      </c>
      <c r="AN329" s="32" t="s">
        <v>61</v>
      </c>
      <c r="AO329" s="33" t="s">
        <v>61</v>
      </c>
      <c r="AP329" s="32" t="s">
        <v>73</v>
      </c>
      <c r="AQ329" s="34" t="s">
        <v>615</v>
      </c>
      <c r="AR329" s="34">
        <v>250000</v>
      </c>
      <c r="AS329" s="34" t="s">
        <v>86</v>
      </c>
      <c r="AT329" s="281" t="s">
        <v>574</v>
      </c>
      <c r="AU329" s="35" t="s">
        <v>618</v>
      </c>
      <c r="AX329" s="23" t="s">
        <v>83</v>
      </c>
      <c r="AY329" s="23" t="s">
        <v>322</v>
      </c>
    </row>
    <row r="330" spans="21:51" x14ac:dyDescent="0.3">
      <c r="U330" s="23"/>
      <c r="V330" s="59"/>
      <c r="W330" s="23"/>
      <c r="X330" s="23"/>
      <c r="Y330" s="59"/>
      <c r="Z330" s="59"/>
      <c r="AA330" s="119"/>
      <c r="AB330" s="120"/>
      <c r="AC330" s="59"/>
      <c r="AD330" s="23"/>
      <c r="AE330" s="23"/>
      <c r="AF330" s="23"/>
      <c r="AG330" s="23"/>
      <c r="AI330" s="31" t="s">
        <v>23</v>
      </c>
      <c r="AJ330" s="34">
        <v>6</v>
      </c>
      <c r="AK330" s="34" t="s">
        <v>77</v>
      </c>
      <c r="AL330" s="32">
        <v>5</v>
      </c>
      <c r="AM330" s="32">
        <v>2</v>
      </c>
      <c r="AN330" s="32" t="s">
        <v>60</v>
      </c>
      <c r="AO330" s="33" t="s">
        <v>72</v>
      </c>
      <c r="AP330" s="32" t="s">
        <v>93</v>
      </c>
      <c r="AQ330" s="34" t="s">
        <v>616</v>
      </c>
      <c r="AR330" s="34">
        <v>0</v>
      </c>
      <c r="AS330" s="34" t="s">
        <v>86</v>
      </c>
      <c r="AT330" s="281" t="s">
        <v>617</v>
      </c>
      <c r="AU330" s="35" t="s">
        <v>619</v>
      </c>
      <c r="AX330" s="23" t="s">
        <v>83</v>
      </c>
      <c r="AY330" s="23" t="s">
        <v>323</v>
      </c>
    </row>
    <row r="331" spans="21:51" x14ac:dyDescent="0.3">
      <c r="U331" s="23"/>
      <c r="V331" s="59"/>
      <c r="W331" s="23"/>
      <c r="X331" s="23"/>
      <c r="Y331" s="59"/>
      <c r="Z331" s="59"/>
      <c r="AA331" s="119"/>
      <c r="AB331" s="120"/>
      <c r="AC331" s="59"/>
      <c r="AD331" s="23"/>
      <c r="AE331" s="23"/>
      <c r="AF331" s="23"/>
      <c r="AG331" s="23"/>
      <c r="AI331" s="31" t="s">
        <v>23</v>
      </c>
      <c r="AJ331" s="34">
        <v>7</v>
      </c>
      <c r="AK331" s="44" t="s">
        <v>166</v>
      </c>
      <c r="AL331" s="33">
        <v>8</v>
      </c>
      <c r="AM331" s="32">
        <v>3</v>
      </c>
      <c r="AN331" s="32" t="s">
        <v>167</v>
      </c>
      <c r="AO331" s="33" t="s">
        <v>60</v>
      </c>
      <c r="AP331" s="32" t="s">
        <v>62</v>
      </c>
      <c r="AQ331" s="34" t="s">
        <v>168</v>
      </c>
      <c r="AR331" s="34">
        <v>270000</v>
      </c>
      <c r="AS331" s="34" t="s">
        <v>86</v>
      </c>
      <c r="AT331" s="281" t="s">
        <v>654</v>
      </c>
      <c r="AU331" s="35" t="s">
        <v>655</v>
      </c>
      <c r="AX331" s="23" t="s">
        <v>83</v>
      </c>
      <c r="AY331" s="23" t="s">
        <v>324</v>
      </c>
    </row>
    <row r="332" spans="21:51" x14ac:dyDescent="0.3">
      <c r="U332" s="23"/>
      <c r="V332" s="59"/>
      <c r="W332" s="23"/>
      <c r="X332" s="23"/>
      <c r="Y332" s="59"/>
      <c r="Z332" s="59"/>
      <c r="AA332" s="119"/>
      <c r="AB332" s="120"/>
      <c r="AC332" s="59"/>
      <c r="AD332" s="23"/>
      <c r="AE332" s="23"/>
      <c r="AF332" s="23"/>
      <c r="AG332" s="23"/>
      <c r="AI332" s="31" t="s">
        <v>23</v>
      </c>
      <c r="AJ332" s="34">
        <v>8</v>
      </c>
      <c r="AK332" s="34" t="s">
        <v>636</v>
      </c>
      <c r="AL332" s="32">
        <v>8</v>
      </c>
      <c r="AM332" s="32">
        <v>3</v>
      </c>
      <c r="AN332" s="32" t="s">
        <v>167</v>
      </c>
      <c r="AO332" s="33" t="s">
        <v>60</v>
      </c>
      <c r="AP332" s="32" t="s">
        <v>62</v>
      </c>
      <c r="AQ332" s="34" t="s">
        <v>637</v>
      </c>
      <c r="AR332" s="34">
        <v>280000</v>
      </c>
      <c r="AS332" s="34" t="s">
        <v>86</v>
      </c>
      <c r="AT332" s="281" t="s">
        <v>638</v>
      </c>
      <c r="AU332" s="35" t="s">
        <v>639</v>
      </c>
      <c r="AX332" s="23" t="s">
        <v>83</v>
      </c>
      <c r="AY332" s="23" t="s">
        <v>1090</v>
      </c>
    </row>
    <row r="333" spans="21:51" x14ac:dyDescent="0.3">
      <c r="U333" s="23"/>
      <c r="V333" s="59"/>
      <c r="W333" s="23"/>
      <c r="X333" s="23"/>
      <c r="Y333" s="59"/>
      <c r="Z333" s="59"/>
      <c r="AA333" s="119"/>
      <c r="AB333" s="120"/>
      <c r="AC333" s="59"/>
      <c r="AD333" s="23"/>
      <c r="AE333" s="23"/>
      <c r="AF333" s="23"/>
      <c r="AG333" s="23"/>
      <c r="AI333" s="31" t="s">
        <v>23</v>
      </c>
      <c r="AJ333" s="34">
        <v>9</v>
      </c>
      <c r="AK333" s="34" t="s">
        <v>561</v>
      </c>
      <c r="AL333" s="32">
        <v>8</v>
      </c>
      <c r="AM333" s="32">
        <v>3</v>
      </c>
      <c r="AN333" s="32" t="s">
        <v>167</v>
      </c>
      <c r="AO333" s="33" t="s">
        <v>54</v>
      </c>
      <c r="AP333" s="32" t="s">
        <v>69</v>
      </c>
      <c r="AQ333" s="34" t="s">
        <v>562</v>
      </c>
      <c r="AR333" s="34">
        <v>300000</v>
      </c>
      <c r="AS333" s="34" t="s">
        <v>86</v>
      </c>
      <c r="AT333" s="281" t="s">
        <v>563</v>
      </c>
      <c r="AU333" s="35" t="s">
        <v>564</v>
      </c>
      <c r="AX333" s="23" t="s">
        <v>83</v>
      </c>
      <c r="AY333" s="23" t="s">
        <v>326</v>
      </c>
    </row>
    <row r="334" spans="21:51" x14ac:dyDescent="0.3">
      <c r="U334" s="23"/>
      <c r="V334" s="59"/>
      <c r="W334" s="23"/>
      <c r="X334" s="23"/>
      <c r="Y334" s="59"/>
      <c r="Z334" s="59"/>
      <c r="AA334" s="119"/>
      <c r="AB334" s="120"/>
      <c r="AC334" s="59"/>
      <c r="AD334" s="23"/>
      <c r="AE334" s="23"/>
      <c r="AF334" s="23"/>
      <c r="AG334" s="23"/>
      <c r="AI334" s="31" t="s">
        <v>23</v>
      </c>
      <c r="AJ334" s="34">
        <v>10</v>
      </c>
      <c r="AK334" s="34" t="s">
        <v>165</v>
      </c>
      <c r="AL334" s="32">
        <v>7</v>
      </c>
      <c r="AM334" s="32">
        <v>3</v>
      </c>
      <c r="AN334" s="32" t="s">
        <v>54</v>
      </c>
      <c r="AO334" s="33" t="s">
        <v>60</v>
      </c>
      <c r="AP334" s="32" t="s">
        <v>69</v>
      </c>
      <c r="AQ334" s="34" t="s">
        <v>171</v>
      </c>
      <c r="AR334" s="34">
        <v>300000</v>
      </c>
      <c r="AS334" s="34" t="s">
        <v>86</v>
      </c>
      <c r="AT334" s="281" t="s">
        <v>638</v>
      </c>
      <c r="AU334" s="35" t="s">
        <v>662</v>
      </c>
      <c r="AX334" s="23" t="s">
        <v>83</v>
      </c>
      <c r="AY334" s="23" t="s">
        <v>327</v>
      </c>
    </row>
    <row r="335" spans="21:51" x14ac:dyDescent="0.3">
      <c r="U335" s="23"/>
      <c r="V335" s="59"/>
      <c r="W335" s="23"/>
      <c r="X335" s="23"/>
      <c r="Y335" s="59"/>
      <c r="Z335" s="59"/>
      <c r="AA335" s="119"/>
      <c r="AB335" s="120"/>
      <c r="AC335" s="59"/>
      <c r="AD335" s="23"/>
      <c r="AE335" s="23"/>
      <c r="AF335" s="23"/>
      <c r="AG335" s="23"/>
      <c r="AI335" s="31" t="s">
        <v>23</v>
      </c>
      <c r="AJ335" s="34">
        <v>11</v>
      </c>
      <c r="AK335" s="34" t="s">
        <v>175</v>
      </c>
      <c r="AL335" s="32">
        <v>7</v>
      </c>
      <c r="AM335" s="32">
        <v>3</v>
      </c>
      <c r="AN335" s="32" t="s">
        <v>54</v>
      </c>
      <c r="AO335" s="33" t="s">
        <v>54</v>
      </c>
      <c r="AP335" s="32" t="s">
        <v>69</v>
      </c>
      <c r="AQ335" s="34" t="s">
        <v>663</v>
      </c>
      <c r="AR335" s="34">
        <v>0</v>
      </c>
      <c r="AS335" s="34" t="s">
        <v>86</v>
      </c>
      <c r="AT335" s="281" t="s">
        <v>612</v>
      </c>
      <c r="AU335" s="35" t="s">
        <v>172</v>
      </c>
      <c r="AX335" s="23" t="s">
        <v>83</v>
      </c>
      <c r="AY335" s="23" t="s">
        <v>328</v>
      </c>
    </row>
    <row r="336" spans="21:51" x14ac:dyDescent="0.3">
      <c r="U336" s="23"/>
      <c r="V336" s="59"/>
      <c r="W336" s="23"/>
      <c r="X336" s="23"/>
      <c r="Y336" s="59"/>
      <c r="Z336" s="59"/>
      <c r="AA336" s="119"/>
      <c r="AB336" s="120"/>
      <c r="AC336" s="59"/>
      <c r="AD336" s="23"/>
      <c r="AE336" s="23"/>
      <c r="AF336" s="23"/>
      <c r="AG336" s="23"/>
      <c r="AI336" s="31" t="s">
        <v>23</v>
      </c>
      <c r="AJ336" s="34">
        <v>12</v>
      </c>
      <c r="AK336" s="34" t="s">
        <v>576</v>
      </c>
      <c r="AL336" s="32">
        <v>6</v>
      </c>
      <c r="AM336" s="32">
        <v>6</v>
      </c>
      <c r="AN336" s="32" t="s">
        <v>60</v>
      </c>
      <c r="AO336" s="33" t="s">
        <v>61</v>
      </c>
      <c r="AP336" s="32" t="s">
        <v>88</v>
      </c>
      <c r="AQ336" s="34" t="s">
        <v>573</v>
      </c>
      <c r="AR336" s="34">
        <v>340000</v>
      </c>
      <c r="AS336" s="34" t="s">
        <v>86</v>
      </c>
      <c r="AT336" s="281" t="s">
        <v>574</v>
      </c>
      <c r="AU336" s="35" t="s">
        <v>575</v>
      </c>
      <c r="AX336" s="23" t="s">
        <v>83</v>
      </c>
      <c r="AY336" s="23" t="s">
        <v>329</v>
      </c>
    </row>
    <row r="337" spans="21:51" x14ac:dyDescent="0.3">
      <c r="U337" s="23"/>
      <c r="V337" s="59"/>
      <c r="W337" s="23"/>
      <c r="X337" s="23"/>
      <c r="Y337" s="59"/>
      <c r="Z337" s="59"/>
      <c r="AA337" s="119"/>
      <c r="AB337" s="120"/>
      <c r="AC337" s="59"/>
      <c r="AD337" s="23"/>
      <c r="AE337" s="23"/>
      <c r="AF337" s="23"/>
      <c r="AG337" s="23"/>
      <c r="AI337" s="31" t="s">
        <v>23</v>
      </c>
      <c r="AJ337" s="34">
        <v>13</v>
      </c>
      <c r="AK337" s="34" t="s">
        <v>58</v>
      </c>
      <c r="AL337" s="32" t="s">
        <v>58</v>
      </c>
      <c r="AM337" s="32" t="s">
        <v>58</v>
      </c>
      <c r="AN337" s="32" t="s">
        <v>58</v>
      </c>
      <c r="AO337" s="33" t="s">
        <v>58</v>
      </c>
      <c r="AP337" s="32" t="s">
        <v>58</v>
      </c>
      <c r="AQ337" s="34" t="s">
        <v>58</v>
      </c>
      <c r="AR337" s="34" t="s">
        <v>58</v>
      </c>
      <c r="AS337" s="34" t="s">
        <v>58</v>
      </c>
      <c r="AT337" s="281" t="s">
        <v>58</v>
      </c>
      <c r="AU337" s="35" t="s">
        <v>58</v>
      </c>
      <c r="AX337" s="23" t="s">
        <v>83</v>
      </c>
      <c r="AY337" s="23" t="s">
        <v>1089</v>
      </c>
    </row>
    <row r="338" spans="21:51" x14ac:dyDescent="0.3">
      <c r="U338" s="23"/>
      <c r="V338" s="59"/>
      <c r="W338" s="23"/>
      <c r="X338" s="23"/>
      <c r="Y338" s="59"/>
      <c r="Z338" s="59"/>
      <c r="AA338" s="119"/>
      <c r="AB338" s="120"/>
      <c r="AC338" s="59"/>
      <c r="AD338" s="23"/>
      <c r="AE338" s="23"/>
      <c r="AF338" s="23"/>
      <c r="AG338" s="23"/>
      <c r="AI338" s="31" t="s">
        <v>23</v>
      </c>
      <c r="AJ338" s="34">
        <v>14</v>
      </c>
      <c r="AK338" s="34" t="s">
        <v>58</v>
      </c>
      <c r="AL338" s="32" t="s">
        <v>58</v>
      </c>
      <c r="AM338" s="32" t="s">
        <v>58</v>
      </c>
      <c r="AN338" s="32" t="s">
        <v>58</v>
      </c>
      <c r="AO338" s="33" t="s">
        <v>58</v>
      </c>
      <c r="AP338" s="32" t="s">
        <v>58</v>
      </c>
      <c r="AQ338" s="34" t="s">
        <v>58</v>
      </c>
      <c r="AR338" s="34" t="s">
        <v>58</v>
      </c>
      <c r="AS338" s="34" t="s">
        <v>58</v>
      </c>
      <c r="AT338" s="281" t="s">
        <v>58</v>
      </c>
      <c r="AU338" s="35" t="s">
        <v>58</v>
      </c>
      <c r="AX338" s="23" t="s">
        <v>83</v>
      </c>
      <c r="AY338" s="23" t="s">
        <v>1099</v>
      </c>
    </row>
    <row r="339" spans="21:51" x14ac:dyDescent="0.3">
      <c r="U339" s="23"/>
      <c r="V339" s="59"/>
      <c r="W339" s="23"/>
      <c r="X339" s="23"/>
      <c r="Y339" s="59"/>
      <c r="Z339" s="59"/>
      <c r="AA339" s="119"/>
      <c r="AB339" s="120"/>
      <c r="AC339" s="59"/>
      <c r="AD339" s="23"/>
      <c r="AE339" s="23"/>
      <c r="AF339" s="23"/>
      <c r="AG339" s="23"/>
      <c r="AI339" s="31" t="s">
        <v>23</v>
      </c>
      <c r="AJ339" s="34">
        <v>15</v>
      </c>
      <c r="AK339" s="34" t="s">
        <v>58</v>
      </c>
      <c r="AL339" s="32" t="s">
        <v>58</v>
      </c>
      <c r="AM339" s="32" t="s">
        <v>58</v>
      </c>
      <c r="AN339" s="32" t="s">
        <v>58</v>
      </c>
      <c r="AO339" s="33" t="s">
        <v>58</v>
      </c>
      <c r="AP339" s="32" t="s">
        <v>58</v>
      </c>
      <c r="AQ339" s="34" t="s">
        <v>58</v>
      </c>
      <c r="AR339" s="34" t="s">
        <v>58</v>
      </c>
      <c r="AS339" s="34" t="s">
        <v>58</v>
      </c>
      <c r="AT339" s="281" t="s">
        <v>58</v>
      </c>
      <c r="AU339" s="35" t="s">
        <v>58</v>
      </c>
      <c r="AX339" s="23" t="s">
        <v>83</v>
      </c>
      <c r="AY339" s="23" t="s">
        <v>141</v>
      </c>
    </row>
    <row r="340" spans="21:51" x14ac:dyDescent="0.3">
      <c r="U340" s="23"/>
      <c r="V340" s="59"/>
      <c r="W340" s="23"/>
      <c r="X340" s="23"/>
      <c r="Y340" s="59"/>
      <c r="Z340" s="59"/>
      <c r="AA340" s="119"/>
      <c r="AB340" s="120"/>
      <c r="AC340" s="59"/>
      <c r="AD340" s="23"/>
      <c r="AE340" s="23"/>
      <c r="AF340" s="23"/>
      <c r="AG340" s="23"/>
      <c r="AI340" s="31" t="s">
        <v>23</v>
      </c>
      <c r="AJ340" s="34">
        <v>16</v>
      </c>
      <c r="AK340" s="34" t="s">
        <v>58</v>
      </c>
      <c r="AL340" s="32" t="s">
        <v>58</v>
      </c>
      <c r="AM340" s="32" t="s">
        <v>58</v>
      </c>
      <c r="AN340" s="32" t="s">
        <v>58</v>
      </c>
      <c r="AO340" s="33" t="s">
        <v>58</v>
      </c>
      <c r="AP340" s="32" t="s">
        <v>58</v>
      </c>
      <c r="AQ340" s="34" t="s">
        <v>58</v>
      </c>
      <c r="AR340" s="34" t="s">
        <v>58</v>
      </c>
      <c r="AS340" s="34" t="s">
        <v>58</v>
      </c>
      <c r="AT340" s="281" t="s">
        <v>58</v>
      </c>
      <c r="AU340" s="35" t="s">
        <v>58</v>
      </c>
      <c r="AX340" s="23" t="s">
        <v>83</v>
      </c>
      <c r="AY340" s="23" t="s">
        <v>342</v>
      </c>
    </row>
    <row r="341" spans="21:51" x14ac:dyDescent="0.3">
      <c r="U341" s="23"/>
      <c r="V341" s="59"/>
      <c r="W341" s="23"/>
      <c r="X341" s="23"/>
      <c r="Y341" s="59"/>
      <c r="Z341" s="59"/>
      <c r="AA341" s="119"/>
      <c r="AB341" s="120"/>
      <c r="AC341" s="59"/>
      <c r="AD341" s="23"/>
      <c r="AE341" s="23"/>
      <c r="AF341" s="23"/>
      <c r="AG341" s="23"/>
      <c r="AI341" s="31" t="s">
        <v>23</v>
      </c>
      <c r="AJ341" s="34">
        <v>17</v>
      </c>
      <c r="AK341" s="34" t="s">
        <v>58</v>
      </c>
      <c r="AL341" s="32" t="s">
        <v>58</v>
      </c>
      <c r="AM341" s="32" t="s">
        <v>58</v>
      </c>
      <c r="AN341" s="32" t="s">
        <v>58</v>
      </c>
      <c r="AO341" s="33" t="s">
        <v>58</v>
      </c>
      <c r="AP341" s="32" t="s">
        <v>58</v>
      </c>
      <c r="AQ341" s="34" t="s">
        <v>58</v>
      </c>
      <c r="AR341" s="34" t="s">
        <v>58</v>
      </c>
      <c r="AS341" s="34" t="s">
        <v>58</v>
      </c>
      <c r="AT341" s="281" t="s">
        <v>58</v>
      </c>
      <c r="AU341" s="35" t="s">
        <v>58</v>
      </c>
      <c r="AX341" s="23" t="s">
        <v>83</v>
      </c>
      <c r="AY341" s="23" t="s">
        <v>343</v>
      </c>
    </row>
    <row r="342" spans="21:51" x14ac:dyDescent="0.3">
      <c r="U342" s="23"/>
      <c r="V342" s="59"/>
      <c r="W342" s="23"/>
      <c r="X342" s="23"/>
      <c r="Y342" s="59"/>
      <c r="Z342" s="59"/>
      <c r="AA342" s="119"/>
      <c r="AB342" s="120"/>
      <c r="AC342" s="59"/>
      <c r="AD342" s="23"/>
      <c r="AE342" s="23"/>
      <c r="AF342" s="23"/>
      <c r="AG342" s="23"/>
      <c r="AI342" s="31" t="s">
        <v>23</v>
      </c>
      <c r="AJ342" s="34">
        <v>18</v>
      </c>
      <c r="AK342" s="34" t="s">
        <v>58</v>
      </c>
      <c r="AL342" s="32" t="s">
        <v>58</v>
      </c>
      <c r="AM342" s="32" t="s">
        <v>58</v>
      </c>
      <c r="AN342" s="32" t="s">
        <v>58</v>
      </c>
      <c r="AO342" s="33" t="s">
        <v>58</v>
      </c>
      <c r="AP342" s="32" t="s">
        <v>58</v>
      </c>
      <c r="AQ342" s="34" t="s">
        <v>58</v>
      </c>
      <c r="AR342" s="34" t="s">
        <v>58</v>
      </c>
      <c r="AS342" s="34" t="s">
        <v>58</v>
      </c>
      <c r="AT342" s="281" t="s">
        <v>58</v>
      </c>
      <c r="AU342" s="35" t="s">
        <v>58</v>
      </c>
      <c r="AX342" s="23" t="s">
        <v>83</v>
      </c>
      <c r="AY342" s="23" t="s">
        <v>344</v>
      </c>
    </row>
    <row r="343" spans="21:51" ht="15" thickBot="1" x14ac:dyDescent="0.35">
      <c r="U343" s="23"/>
      <c r="V343" s="59"/>
      <c r="W343" s="23"/>
      <c r="X343" s="23"/>
      <c r="Y343" s="59"/>
      <c r="Z343" s="59"/>
      <c r="AA343" s="119"/>
      <c r="AB343" s="120"/>
      <c r="AC343" s="59"/>
      <c r="AD343" s="23"/>
      <c r="AE343" s="23"/>
      <c r="AF343" s="23"/>
      <c r="AG343" s="23"/>
      <c r="AI343" s="50" t="s">
        <v>23</v>
      </c>
      <c r="AJ343" s="51">
        <v>19</v>
      </c>
      <c r="AK343" s="51" t="s">
        <v>58</v>
      </c>
      <c r="AL343" s="56" t="s">
        <v>58</v>
      </c>
      <c r="AM343" s="56" t="s">
        <v>58</v>
      </c>
      <c r="AN343" s="56" t="s">
        <v>58</v>
      </c>
      <c r="AO343" s="57" t="s">
        <v>58</v>
      </c>
      <c r="AP343" s="56" t="s">
        <v>58</v>
      </c>
      <c r="AQ343" s="51" t="s">
        <v>58</v>
      </c>
      <c r="AR343" s="51" t="s">
        <v>58</v>
      </c>
      <c r="AS343" s="51" t="s">
        <v>58</v>
      </c>
      <c r="AT343" s="296" t="s">
        <v>58</v>
      </c>
      <c r="AU343" s="58" t="s">
        <v>58</v>
      </c>
      <c r="AX343" s="23" t="s">
        <v>83</v>
      </c>
      <c r="AY343" s="23" t="s">
        <v>345</v>
      </c>
    </row>
    <row r="344" spans="21:51" x14ac:dyDescent="0.3">
      <c r="U344" s="23"/>
      <c r="V344" s="59"/>
      <c r="W344" s="23"/>
      <c r="X344" s="23"/>
      <c r="Y344" s="59"/>
      <c r="Z344" s="59"/>
      <c r="AA344" s="119"/>
      <c r="AB344" s="120"/>
      <c r="AC344" s="59"/>
      <c r="AD344" s="23"/>
      <c r="AE344" s="23"/>
      <c r="AF344" s="23"/>
      <c r="AG344" s="23"/>
      <c r="AI344" s="13" t="s">
        <v>519</v>
      </c>
      <c r="AJ344" s="15">
        <v>1</v>
      </c>
      <c r="AK344" s="45" t="s">
        <v>53</v>
      </c>
      <c r="AL344" s="49">
        <v>7</v>
      </c>
      <c r="AM344" s="14">
        <v>1</v>
      </c>
      <c r="AN344" s="14" t="s">
        <v>54</v>
      </c>
      <c r="AO344" s="49" t="s">
        <v>55</v>
      </c>
      <c r="AP344" s="14" t="s">
        <v>56</v>
      </c>
      <c r="AQ344" s="15" t="s">
        <v>543</v>
      </c>
      <c r="AR344" s="15">
        <v>80000</v>
      </c>
      <c r="AS344" s="15" t="s">
        <v>97</v>
      </c>
      <c r="AT344" s="279" t="s">
        <v>549</v>
      </c>
      <c r="AU344" s="16" t="s">
        <v>544</v>
      </c>
      <c r="AX344" s="23" t="s">
        <v>83</v>
      </c>
      <c r="AY344" s="23" t="s">
        <v>872</v>
      </c>
    </row>
    <row r="345" spans="21:51" x14ac:dyDescent="0.3">
      <c r="U345" s="23"/>
      <c r="V345" s="59"/>
      <c r="W345" s="23"/>
      <c r="X345" s="23"/>
      <c r="Y345" s="59"/>
      <c r="Z345" s="59"/>
      <c r="AA345" s="119"/>
      <c r="AB345" s="120"/>
      <c r="AC345" s="59"/>
      <c r="AD345" s="23"/>
      <c r="AE345" s="23"/>
      <c r="AF345" s="23"/>
      <c r="AG345" s="23"/>
      <c r="AI345" s="31" t="s">
        <v>519</v>
      </c>
      <c r="AJ345" s="34">
        <v>2</v>
      </c>
      <c r="AK345" s="34" t="s">
        <v>379</v>
      </c>
      <c r="AL345" s="32">
        <v>6</v>
      </c>
      <c r="AM345" s="32">
        <v>3</v>
      </c>
      <c r="AN345" s="32" t="s">
        <v>61</v>
      </c>
      <c r="AO345" s="33" t="s">
        <v>60</v>
      </c>
      <c r="AP345" s="32" t="s">
        <v>69</v>
      </c>
      <c r="AQ345" s="34" t="s">
        <v>380</v>
      </c>
      <c r="AR345" s="34">
        <v>80000</v>
      </c>
      <c r="AS345" s="34" t="s">
        <v>97</v>
      </c>
      <c r="AT345" s="281" t="s">
        <v>595</v>
      </c>
      <c r="AU345" s="35" t="s">
        <v>381</v>
      </c>
      <c r="AX345" s="23" t="s">
        <v>83</v>
      </c>
      <c r="AY345" s="23" t="s">
        <v>346</v>
      </c>
    </row>
    <row r="346" spans="21:51" x14ac:dyDescent="0.3">
      <c r="U346" s="23"/>
      <c r="V346" s="59"/>
      <c r="W346" s="23"/>
      <c r="X346" s="23"/>
      <c r="Y346" s="59"/>
      <c r="Z346" s="59"/>
      <c r="AA346" s="119"/>
      <c r="AB346" s="120"/>
      <c r="AC346" s="59"/>
      <c r="AD346" s="23"/>
      <c r="AE346" s="23"/>
      <c r="AF346" s="23"/>
      <c r="AG346" s="23"/>
      <c r="AI346" s="31" t="s">
        <v>519</v>
      </c>
      <c r="AJ346" s="34">
        <v>3</v>
      </c>
      <c r="AK346" s="34" t="s">
        <v>382</v>
      </c>
      <c r="AL346" s="32">
        <v>5</v>
      </c>
      <c r="AM346" s="32">
        <v>2</v>
      </c>
      <c r="AN346" s="32" t="s">
        <v>60</v>
      </c>
      <c r="AO346" s="33" t="s">
        <v>60</v>
      </c>
      <c r="AP346" s="32" t="s">
        <v>93</v>
      </c>
      <c r="AQ346" s="34" t="s">
        <v>551</v>
      </c>
      <c r="AR346" s="34">
        <v>100000</v>
      </c>
      <c r="AS346" s="34" t="s">
        <v>97</v>
      </c>
      <c r="AT346" s="281" t="s">
        <v>552</v>
      </c>
      <c r="AU346" s="35" t="s">
        <v>383</v>
      </c>
      <c r="AX346" s="23" t="s">
        <v>83</v>
      </c>
      <c r="AY346" s="23" t="s">
        <v>348</v>
      </c>
    </row>
    <row r="347" spans="21:51" x14ac:dyDescent="0.3">
      <c r="U347" s="23"/>
      <c r="V347" s="59"/>
      <c r="W347" s="23"/>
      <c r="X347" s="23"/>
      <c r="Y347" s="59"/>
      <c r="Z347" s="59"/>
      <c r="AA347" s="119"/>
      <c r="AB347" s="120"/>
      <c r="AC347" s="59"/>
      <c r="AD347" s="23"/>
      <c r="AE347" s="23"/>
      <c r="AF347" s="23"/>
      <c r="AG347" s="23"/>
      <c r="AI347" s="31" t="s">
        <v>519</v>
      </c>
      <c r="AJ347" s="34">
        <v>4</v>
      </c>
      <c r="AK347" s="34" t="s">
        <v>577</v>
      </c>
      <c r="AL347" s="32">
        <v>5</v>
      </c>
      <c r="AM347" s="32">
        <v>3</v>
      </c>
      <c r="AN347" s="32" t="s">
        <v>60</v>
      </c>
      <c r="AO347" s="33" t="s">
        <v>60</v>
      </c>
      <c r="AP347" s="32" t="s">
        <v>62</v>
      </c>
      <c r="AQ347" s="34" t="s">
        <v>578</v>
      </c>
      <c r="AR347" s="34">
        <v>130000</v>
      </c>
      <c r="AS347" s="34" t="s">
        <v>97</v>
      </c>
      <c r="AT347" s="281" t="s">
        <v>579</v>
      </c>
      <c r="AU347" s="35" t="s">
        <v>384</v>
      </c>
      <c r="AX347" s="23" t="s">
        <v>83</v>
      </c>
      <c r="AY347" s="23" t="s">
        <v>349</v>
      </c>
    </row>
    <row r="348" spans="21:51" x14ac:dyDescent="0.3">
      <c r="U348" s="23"/>
      <c r="V348" s="59"/>
      <c r="W348" s="23"/>
      <c r="X348" s="23"/>
      <c r="Y348" s="59"/>
      <c r="Z348" s="59"/>
      <c r="AA348" s="119"/>
      <c r="AB348" s="120"/>
      <c r="AC348" s="59"/>
      <c r="AD348" s="23"/>
      <c r="AE348" s="23"/>
      <c r="AF348" s="23"/>
      <c r="AG348" s="23"/>
      <c r="AI348" s="31" t="s">
        <v>519</v>
      </c>
      <c r="AJ348" s="34">
        <v>5</v>
      </c>
      <c r="AK348" s="34" t="s">
        <v>68</v>
      </c>
      <c r="AL348" s="32">
        <v>6</v>
      </c>
      <c r="AM348" s="32">
        <v>3</v>
      </c>
      <c r="AN348" s="32" t="s">
        <v>60</v>
      </c>
      <c r="AO348" s="33" t="s">
        <v>55</v>
      </c>
      <c r="AP348" s="32" t="s">
        <v>69</v>
      </c>
      <c r="AQ348" s="34" t="s">
        <v>70</v>
      </c>
      <c r="AR348" s="34">
        <v>140000</v>
      </c>
      <c r="AS348" s="34" t="s">
        <v>97</v>
      </c>
      <c r="AT348" s="281" t="s">
        <v>629</v>
      </c>
      <c r="AU348" s="35" t="s">
        <v>71</v>
      </c>
      <c r="AX348" s="23" t="s">
        <v>83</v>
      </c>
      <c r="AY348" s="23" t="s">
        <v>150</v>
      </c>
    </row>
    <row r="349" spans="21:51" x14ac:dyDescent="0.3">
      <c r="U349" s="23"/>
      <c r="V349" s="59"/>
      <c r="W349" s="23"/>
      <c r="X349" s="23"/>
      <c r="Y349" s="59"/>
      <c r="Z349" s="59"/>
      <c r="AA349" s="119"/>
      <c r="AB349" s="120"/>
      <c r="AC349" s="59"/>
      <c r="AD349" s="23"/>
      <c r="AE349" s="23"/>
      <c r="AF349" s="23"/>
      <c r="AG349" s="23"/>
      <c r="AI349" s="31" t="s">
        <v>519</v>
      </c>
      <c r="AJ349" s="34">
        <v>6</v>
      </c>
      <c r="AK349" s="34" t="s">
        <v>109</v>
      </c>
      <c r="AL349" s="32">
        <v>5</v>
      </c>
      <c r="AM349" s="32">
        <v>3</v>
      </c>
      <c r="AN349" s="32" t="s">
        <v>60</v>
      </c>
      <c r="AO349" s="33" t="s">
        <v>61</v>
      </c>
      <c r="AP349" s="32" t="s">
        <v>73</v>
      </c>
      <c r="AQ349" s="34" t="s">
        <v>625</v>
      </c>
      <c r="AR349" s="34">
        <v>170000</v>
      </c>
      <c r="AS349" s="34" t="s">
        <v>97</v>
      </c>
      <c r="AT349" s="281" t="s">
        <v>567</v>
      </c>
      <c r="AU349" s="35" t="s">
        <v>111</v>
      </c>
      <c r="AX349" s="23" t="s">
        <v>83</v>
      </c>
      <c r="AY349" s="23" t="s">
        <v>350</v>
      </c>
    </row>
    <row r="350" spans="21:51" x14ac:dyDescent="0.3">
      <c r="U350" s="23"/>
      <c r="V350" s="59"/>
      <c r="W350" s="23"/>
      <c r="X350" s="23"/>
      <c r="Y350" s="59"/>
      <c r="Z350" s="59"/>
      <c r="AA350" s="119"/>
      <c r="AB350" s="120"/>
      <c r="AC350" s="59"/>
      <c r="AD350" s="23"/>
      <c r="AE350" s="23"/>
      <c r="AF350" s="23"/>
      <c r="AG350" s="23"/>
      <c r="AI350" s="31" t="s">
        <v>519</v>
      </c>
      <c r="AJ350" s="34">
        <v>7</v>
      </c>
      <c r="AK350" s="44" t="s">
        <v>288</v>
      </c>
      <c r="AL350" s="33">
        <v>6</v>
      </c>
      <c r="AM350" s="32">
        <v>3</v>
      </c>
      <c r="AN350" s="32" t="s">
        <v>61</v>
      </c>
      <c r="AO350" s="33" t="s">
        <v>60</v>
      </c>
      <c r="AP350" s="32" t="s">
        <v>62</v>
      </c>
      <c r="AQ350" s="34" t="s">
        <v>667</v>
      </c>
      <c r="AR350" s="34">
        <v>170000</v>
      </c>
      <c r="AS350" s="34" t="s">
        <v>97</v>
      </c>
      <c r="AT350" s="281" t="s">
        <v>668</v>
      </c>
      <c r="AU350" s="35" t="s">
        <v>669</v>
      </c>
      <c r="AX350" s="23" t="s">
        <v>203</v>
      </c>
      <c r="AY350" s="23" t="s">
        <v>176</v>
      </c>
    </row>
    <row r="351" spans="21:51" x14ac:dyDescent="0.3">
      <c r="U351" s="23"/>
      <c r="V351" s="59"/>
      <c r="W351" s="23"/>
      <c r="X351" s="23"/>
      <c r="Y351" s="59"/>
      <c r="Z351" s="59"/>
      <c r="AA351" s="119"/>
      <c r="AB351" s="120"/>
      <c r="AC351" s="59"/>
      <c r="AD351" s="23"/>
      <c r="AE351" s="23"/>
      <c r="AF351" s="23"/>
      <c r="AG351" s="23"/>
      <c r="AI351" s="31" t="s">
        <v>519</v>
      </c>
      <c r="AJ351" s="34">
        <v>8</v>
      </c>
      <c r="AK351" s="34" t="s">
        <v>565</v>
      </c>
      <c r="AL351" s="32">
        <v>5</v>
      </c>
      <c r="AM351" s="32">
        <v>3</v>
      </c>
      <c r="AN351" s="32" t="s">
        <v>60</v>
      </c>
      <c r="AO351" s="33" t="s">
        <v>61</v>
      </c>
      <c r="AP351" s="32" t="s">
        <v>69</v>
      </c>
      <c r="AQ351" s="34" t="s">
        <v>566</v>
      </c>
      <c r="AR351" s="34">
        <v>180000</v>
      </c>
      <c r="AS351" s="34" t="s">
        <v>97</v>
      </c>
      <c r="AT351" s="281" t="s">
        <v>567</v>
      </c>
      <c r="AU351" s="35" t="s">
        <v>568</v>
      </c>
      <c r="AX351" s="23" t="s">
        <v>203</v>
      </c>
      <c r="AY351" s="23" t="s">
        <v>313</v>
      </c>
    </row>
    <row r="352" spans="21:51" x14ac:dyDescent="0.3">
      <c r="U352" s="23"/>
      <c r="V352" s="59"/>
      <c r="W352" s="23"/>
      <c r="X352" s="23"/>
      <c r="Y352" s="59"/>
      <c r="Z352" s="59"/>
      <c r="AA352" s="119"/>
      <c r="AB352" s="120"/>
      <c r="AC352" s="59"/>
      <c r="AD352" s="23"/>
      <c r="AE352" s="23"/>
      <c r="AF352" s="23"/>
      <c r="AG352" s="23"/>
      <c r="AI352" s="31" t="s">
        <v>519</v>
      </c>
      <c r="AJ352" s="34">
        <v>9</v>
      </c>
      <c r="AK352" s="34" t="s">
        <v>556</v>
      </c>
      <c r="AL352" s="32">
        <v>5</v>
      </c>
      <c r="AM352" s="32">
        <v>4</v>
      </c>
      <c r="AN352" s="32" t="s">
        <v>60</v>
      </c>
      <c r="AO352" s="33" t="s">
        <v>56</v>
      </c>
      <c r="AP352" s="32" t="s">
        <v>69</v>
      </c>
      <c r="AQ352" s="34" t="s">
        <v>557</v>
      </c>
      <c r="AR352" s="34">
        <v>190000</v>
      </c>
      <c r="AS352" s="34" t="s">
        <v>97</v>
      </c>
      <c r="AT352" s="281" t="s">
        <v>558</v>
      </c>
      <c r="AU352" s="35" t="s">
        <v>560</v>
      </c>
      <c r="AX352" s="23" t="s">
        <v>203</v>
      </c>
      <c r="AY352" s="23" t="s">
        <v>314</v>
      </c>
    </row>
    <row r="353" spans="21:51" x14ac:dyDescent="0.3">
      <c r="U353" s="23"/>
      <c r="V353" s="59"/>
      <c r="W353" s="23"/>
      <c r="X353" s="23"/>
      <c r="Y353" s="59"/>
      <c r="Z353" s="59"/>
      <c r="AA353" s="119"/>
      <c r="AB353" s="120"/>
      <c r="AC353" s="59"/>
      <c r="AD353" s="23"/>
      <c r="AE353" s="23"/>
      <c r="AF353" s="23"/>
      <c r="AG353" s="23"/>
      <c r="AI353" s="31" t="s">
        <v>519</v>
      </c>
      <c r="AJ353" s="34">
        <v>10</v>
      </c>
      <c r="AK353" s="34" t="s">
        <v>365</v>
      </c>
      <c r="AL353" s="32">
        <v>6</v>
      </c>
      <c r="AM353" s="32">
        <v>4</v>
      </c>
      <c r="AN353" s="32" t="s">
        <v>60</v>
      </c>
      <c r="AO353" s="33" t="s">
        <v>60</v>
      </c>
      <c r="AP353" s="32" t="s">
        <v>69</v>
      </c>
      <c r="AQ353" s="34" t="s">
        <v>105</v>
      </c>
      <c r="AR353" s="34">
        <v>210000</v>
      </c>
      <c r="AS353" s="34" t="s">
        <v>97</v>
      </c>
      <c r="AT353" s="281" t="s">
        <v>555</v>
      </c>
      <c r="AU353" s="35" t="s">
        <v>106</v>
      </c>
      <c r="AX353" s="23" t="s">
        <v>203</v>
      </c>
      <c r="AY353" s="23" t="s">
        <v>143</v>
      </c>
    </row>
    <row r="354" spans="21:51" x14ac:dyDescent="0.3">
      <c r="U354" s="23"/>
      <c r="V354" s="59"/>
      <c r="W354" s="23"/>
      <c r="X354" s="23"/>
      <c r="Y354" s="59"/>
      <c r="Z354" s="59"/>
      <c r="AA354" s="119"/>
      <c r="AB354" s="120"/>
      <c r="AC354" s="59"/>
      <c r="AD354" s="23"/>
      <c r="AE354" s="23"/>
      <c r="AF354" s="23"/>
      <c r="AG354" s="23"/>
      <c r="AI354" s="31" t="s">
        <v>519</v>
      </c>
      <c r="AJ354" s="34">
        <v>11</v>
      </c>
      <c r="AK354" s="34" t="s">
        <v>289</v>
      </c>
      <c r="AL354" s="32">
        <v>6</v>
      </c>
      <c r="AM354" s="32">
        <v>4</v>
      </c>
      <c r="AN354" s="32" t="s">
        <v>60</v>
      </c>
      <c r="AO354" s="33" t="s">
        <v>61</v>
      </c>
      <c r="AP354" s="32" t="s">
        <v>69</v>
      </c>
      <c r="AQ354" s="34" t="s">
        <v>287</v>
      </c>
      <c r="AR354" s="34">
        <v>215000</v>
      </c>
      <c r="AS354" s="34" t="s">
        <v>97</v>
      </c>
      <c r="AT354" s="281" t="s">
        <v>555</v>
      </c>
      <c r="AU354" s="35" t="s">
        <v>290</v>
      </c>
      <c r="AX354" s="23" t="s">
        <v>203</v>
      </c>
      <c r="AY354" s="23" t="s">
        <v>315</v>
      </c>
    </row>
    <row r="355" spans="21:51" x14ac:dyDescent="0.3">
      <c r="U355" s="23"/>
      <c r="V355" s="59"/>
      <c r="W355" s="23"/>
      <c r="X355" s="23"/>
      <c r="Y355" s="59"/>
      <c r="Z355" s="59"/>
      <c r="AA355" s="119"/>
      <c r="AB355" s="120"/>
      <c r="AC355" s="59"/>
      <c r="AD355" s="23"/>
      <c r="AE355" s="23"/>
      <c r="AF355" s="23"/>
      <c r="AG355" s="23"/>
      <c r="AI355" s="31" t="s">
        <v>519</v>
      </c>
      <c r="AJ355" s="34">
        <v>12</v>
      </c>
      <c r="AK355" s="34" t="s">
        <v>118</v>
      </c>
      <c r="AL355" s="32">
        <v>5</v>
      </c>
      <c r="AM355" s="32">
        <v>5</v>
      </c>
      <c r="AN355" s="32" t="s">
        <v>61</v>
      </c>
      <c r="AO355" s="33" t="s">
        <v>56</v>
      </c>
      <c r="AP355" s="32" t="s">
        <v>73</v>
      </c>
      <c r="AQ355" s="34" t="s">
        <v>649</v>
      </c>
      <c r="AR355" s="34">
        <v>220000</v>
      </c>
      <c r="AS355" s="34" t="s">
        <v>97</v>
      </c>
      <c r="AT355" s="281" t="s">
        <v>571</v>
      </c>
      <c r="AU355" s="35" t="s">
        <v>98</v>
      </c>
      <c r="AX355" s="23" t="s">
        <v>203</v>
      </c>
      <c r="AY355" s="23" t="s">
        <v>317</v>
      </c>
    </row>
    <row r="356" spans="21:51" x14ac:dyDescent="0.3">
      <c r="U356" s="23"/>
      <c r="V356" s="59"/>
      <c r="W356" s="23"/>
      <c r="X356" s="23"/>
      <c r="Y356" s="59"/>
      <c r="Z356" s="59"/>
      <c r="AA356" s="119"/>
      <c r="AB356" s="120"/>
      <c r="AC356" s="59"/>
      <c r="AD356" s="23"/>
      <c r="AE356" s="23"/>
      <c r="AF356" s="23"/>
      <c r="AG356" s="23"/>
      <c r="AI356" s="31" t="s">
        <v>519</v>
      </c>
      <c r="AJ356" s="34">
        <v>13</v>
      </c>
      <c r="AK356" s="34" t="s">
        <v>286</v>
      </c>
      <c r="AL356" s="32">
        <v>5</v>
      </c>
      <c r="AM356" s="32">
        <v>5</v>
      </c>
      <c r="AN356" s="32" t="s">
        <v>61</v>
      </c>
      <c r="AO356" s="33" t="s">
        <v>56</v>
      </c>
      <c r="AP356" s="32" t="s">
        <v>69</v>
      </c>
      <c r="AQ356" s="34" t="s">
        <v>658</v>
      </c>
      <c r="AR356" s="34">
        <v>240000</v>
      </c>
      <c r="AS356" s="34" t="s">
        <v>97</v>
      </c>
      <c r="AT356" s="281" t="s">
        <v>659</v>
      </c>
      <c r="AU356" s="35" t="s">
        <v>291</v>
      </c>
      <c r="AX356" s="23" t="s">
        <v>203</v>
      </c>
      <c r="AY356" s="23" t="s">
        <v>201</v>
      </c>
    </row>
    <row r="357" spans="21:51" x14ac:dyDescent="0.3">
      <c r="U357" s="23"/>
      <c r="V357" s="59"/>
      <c r="W357" s="23"/>
      <c r="X357" s="23"/>
      <c r="Y357" s="59"/>
      <c r="Z357" s="59"/>
      <c r="AA357" s="119"/>
      <c r="AB357" s="120"/>
      <c r="AC357" s="59"/>
      <c r="AD357" s="23"/>
      <c r="AE357" s="23"/>
      <c r="AF357" s="23"/>
      <c r="AG357" s="23"/>
      <c r="AI357" s="31" t="s">
        <v>519</v>
      </c>
      <c r="AJ357" s="34">
        <v>14</v>
      </c>
      <c r="AK357" s="34" t="s">
        <v>79</v>
      </c>
      <c r="AL357" s="32">
        <v>5</v>
      </c>
      <c r="AM357" s="32">
        <v>5</v>
      </c>
      <c r="AN357" s="32" t="s">
        <v>61</v>
      </c>
      <c r="AO357" s="33" t="s">
        <v>61</v>
      </c>
      <c r="AP357" s="32" t="s">
        <v>73</v>
      </c>
      <c r="AQ357" s="34" t="s">
        <v>615</v>
      </c>
      <c r="AR357" s="34">
        <v>250000</v>
      </c>
      <c r="AS357" s="34" t="s">
        <v>97</v>
      </c>
      <c r="AT357" s="281" t="s">
        <v>574</v>
      </c>
      <c r="AU357" s="35" t="s">
        <v>618</v>
      </c>
      <c r="AX357" s="23" t="s">
        <v>203</v>
      </c>
      <c r="AY357" s="23" t="s">
        <v>1087</v>
      </c>
    </row>
    <row r="358" spans="21:51" x14ac:dyDescent="0.3">
      <c r="U358" s="23"/>
      <c r="V358" s="59"/>
      <c r="W358" s="23"/>
      <c r="X358" s="23"/>
      <c r="Y358" s="59"/>
      <c r="Z358" s="59"/>
      <c r="AA358" s="119"/>
      <c r="AB358" s="120"/>
      <c r="AC358" s="59"/>
      <c r="AD358" s="23"/>
      <c r="AE358" s="23"/>
      <c r="AF358" s="23"/>
      <c r="AG358" s="23"/>
      <c r="AI358" s="31" t="s">
        <v>519</v>
      </c>
      <c r="AJ358" s="34">
        <v>15</v>
      </c>
      <c r="AK358" s="34" t="s">
        <v>77</v>
      </c>
      <c r="AL358" s="32">
        <v>5</v>
      </c>
      <c r="AM358" s="32">
        <v>2</v>
      </c>
      <c r="AN358" s="32" t="s">
        <v>60</v>
      </c>
      <c r="AO358" s="33" t="s">
        <v>72</v>
      </c>
      <c r="AP358" s="32" t="s">
        <v>93</v>
      </c>
      <c r="AQ358" s="34" t="s">
        <v>616</v>
      </c>
      <c r="AR358" s="34">
        <v>0</v>
      </c>
      <c r="AS358" s="34" t="s">
        <v>97</v>
      </c>
      <c r="AT358" s="281" t="s">
        <v>617</v>
      </c>
      <c r="AU358" s="35" t="s">
        <v>619</v>
      </c>
      <c r="AX358" s="23" t="s">
        <v>203</v>
      </c>
      <c r="AY358" s="23" t="s">
        <v>318</v>
      </c>
    </row>
    <row r="359" spans="21:51" x14ac:dyDescent="0.3">
      <c r="U359" s="23"/>
      <c r="V359" s="59"/>
      <c r="W359" s="23"/>
      <c r="X359" s="23"/>
      <c r="Y359" s="59"/>
      <c r="Z359" s="59"/>
      <c r="AA359" s="119"/>
      <c r="AB359" s="120"/>
      <c r="AC359" s="59"/>
      <c r="AD359" s="23"/>
      <c r="AE359" s="23"/>
      <c r="AF359" s="23"/>
      <c r="AG359" s="23"/>
      <c r="AI359" s="31" t="s">
        <v>519</v>
      </c>
      <c r="AJ359" s="34">
        <v>16</v>
      </c>
      <c r="AK359" s="34" t="s">
        <v>422</v>
      </c>
      <c r="AL359" s="32">
        <v>5</v>
      </c>
      <c r="AM359" s="32">
        <v>5</v>
      </c>
      <c r="AN359" s="32" t="s">
        <v>61</v>
      </c>
      <c r="AO359" s="33" t="s">
        <v>61</v>
      </c>
      <c r="AP359" s="32" t="s">
        <v>73</v>
      </c>
      <c r="AQ359" s="34" t="s">
        <v>80</v>
      </c>
      <c r="AR359" s="34">
        <v>250000</v>
      </c>
      <c r="AS359" s="34" t="s">
        <v>97</v>
      </c>
      <c r="AT359" s="281" t="s">
        <v>558</v>
      </c>
      <c r="AU359" s="35" t="s">
        <v>81</v>
      </c>
      <c r="AX359" s="23" t="s">
        <v>203</v>
      </c>
      <c r="AY359" s="23" t="s">
        <v>319</v>
      </c>
    </row>
    <row r="360" spans="21:51" x14ac:dyDescent="0.3">
      <c r="U360" s="23"/>
      <c r="V360" s="59"/>
      <c r="W360" s="23"/>
      <c r="X360" s="23"/>
      <c r="Y360" s="59"/>
      <c r="Z360" s="59"/>
      <c r="AA360" s="119"/>
      <c r="AB360" s="120"/>
      <c r="AC360" s="59"/>
      <c r="AD360" s="23"/>
      <c r="AE360" s="23"/>
      <c r="AF360" s="23"/>
      <c r="AG360" s="23"/>
      <c r="AI360" s="31" t="s">
        <v>519</v>
      </c>
      <c r="AJ360" s="34">
        <v>17</v>
      </c>
      <c r="AK360" s="34" t="s">
        <v>114</v>
      </c>
      <c r="AL360" s="32">
        <v>7</v>
      </c>
      <c r="AM360" s="32">
        <v>4</v>
      </c>
      <c r="AN360" s="32" t="s">
        <v>54</v>
      </c>
      <c r="AO360" s="33" t="s">
        <v>60</v>
      </c>
      <c r="AP360" s="32" t="s">
        <v>69</v>
      </c>
      <c r="AQ360" s="34" t="s">
        <v>126</v>
      </c>
      <c r="AR360" s="34">
        <v>300000</v>
      </c>
      <c r="AS360" s="34" t="s">
        <v>97</v>
      </c>
      <c r="AT360" s="281" t="s">
        <v>555</v>
      </c>
      <c r="AU360" s="35" t="s">
        <v>559</v>
      </c>
      <c r="AX360" s="23" t="s">
        <v>203</v>
      </c>
      <c r="AY360" s="23" t="s">
        <v>1088</v>
      </c>
    </row>
    <row r="361" spans="21:51" x14ac:dyDescent="0.3">
      <c r="U361" s="23"/>
      <c r="V361" s="59"/>
      <c r="W361" s="23"/>
      <c r="X361" s="23"/>
      <c r="Y361" s="59"/>
      <c r="Z361" s="59"/>
      <c r="AA361" s="119"/>
      <c r="AB361" s="120"/>
      <c r="AC361" s="59"/>
      <c r="AD361" s="23"/>
      <c r="AE361" s="23"/>
      <c r="AF361" s="23"/>
      <c r="AG361" s="23"/>
      <c r="AI361" s="31" t="s">
        <v>519</v>
      </c>
      <c r="AJ361" s="34">
        <v>18</v>
      </c>
      <c r="AK361" s="34" t="s">
        <v>576</v>
      </c>
      <c r="AL361" s="32">
        <v>6</v>
      </c>
      <c r="AM361" s="32">
        <v>6</v>
      </c>
      <c r="AN361" s="32" t="s">
        <v>60</v>
      </c>
      <c r="AO361" s="33" t="s">
        <v>61</v>
      </c>
      <c r="AP361" s="32" t="s">
        <v>88</v>
      </c>
      <c r="AQ361" s="34" t="s">
        <v>573</v>
      </c>
      <c r="AR361" s="34">
        <v>340000</v>
      </c>
      <c r="AS361" s="34" t="s">
        <v>97</v>
      </c>
      <c r="AT361" s="281" t="s">
        <v>574</v>
      </c>
      <c r="AU361" s="35" t="s">
        <v>575</v>
      </c>
      <c r="AX361" s="23" t="s">
        <v>203</v>
      </c>
      <c r="AY361" s="23" t="s">
        <v>320</v>
      </c>
    </row>
    <row r="362" spans="21:51" ht="15" thickBot="1" x14ac:dyDescent="0.35">
      <c r="U362" s="23"/>
      <c r="V362" s="59"/>
      <c r="W362" s="23"/>
      <c r="X362" s="23"/>
      <c r="Y362" s="59"/>
      <c r="Z362" s="59"/>
      <c r="AA362" s="119"/>
      <c r="AB362" s="120"/>
      <c r="AC362" s="59"/>
      <c r="AD362" s="23"/>
      <c r="AE362" s="23"/>
      <c r="AF362" s="23"/>
      <c r="AG362" s="23"/>
      <c r="AI362" s="50" t="s">
        <v>519</v>
      </c>
      <c r="AJ362" s="51">
        <v>19</v>
      </c>
      <c r="AK362" s="51" t="s">
        <v>58</v>
      </c>
      <c r="AL362" s="56" t="s">
        <v>58</v>
      </c>
      <c r="AM362" s="56" t="s">
        <v>58</v>
      </c>
      <c r="AN362" s="56" t="s">
        <v>58</v>
      </c>
      <c r="AO362" s="57" t="s">
        <v>58</v>
      </c>
      <c r="AP362" s="56" t="s">
        <v>58</v>
      </c>
      <c r="AQ362" s="51" t="s">
        <v>58</v>
      </c>
      <c r="AR362" s="51" t="s">
        <v>58</v>
      </c>
      <c r="AS362" s="51" t="s">
        <v>58</v>
      </c>
      <c r="AT362" s="296" t="s">
        <v>58</v>
      </c>
      <c r="AU362" s="58" t="s">
        <v>58</v>
      </c>
      <c r="AX362" s="23" t="s">
        <v>203</v>
      </c>
      <c r="AY362" s="23" t="s">
        <v>321</v>
      </c>
    </row>
    <row r="363" spans="21:51" x14ac:dyDescent="0.3">
      <c r="U363" s="23"/>
      <c r="V363" s="59"/>
      <c r="W363" s="23"/>
      <c r="X363" s="23"/>
      <c r="Y363" s="59"/>
      <c r="Z363" s="59"/>
      <c r="AA363" s="119"/>
      <c r="AB363" s="120"/>
      <c r="AC363" s="59"/>
      <c r="AD363" s="23"/>
      <c r="AE363" s="23"/>
      <c r="AF363" s="23"/>
      <c r="AG363" s="23"/>
      <c r="AI363" s="13" t="s">
        <v>520</v>
      </c>
      <c r="AJ363" s="15">
        <v>1</v>
      </c>
      <c r="AK363" s="45" t="s">
        <v>53</v>
      </c>
      <c r="AL363" s="49">
        <v>7</v>
      </c>
      <c r="AM363" s="14">
        <v>1</v>
      </c>
      <c r="AN363" s="14" t="s">
        <v>54</v>
      </c>
      <c r="AO363" s="49" t="s">
        <v>55</v>
      </c>
      <c r="AP363" s="14" t="s">
        <v>56</v>
      </c>
      <c r="AQ363" s="15" t="s">
        <v>543</v>
      </c>
      <c r="AR363" s="15">
        <v>80000</v>
      </c>
      <c r="AS363" s="15" t="s">
        <v>512</v>
      </c>
      <c r="AT363" s="279" t="s">
        <v>549</v>
      </c>
      <c r="AU363" s="16" t="s">
        <v>544</v>
      </c>
      <c r="AX363" s="23" t="s">
        <v>203</v>
      </c>
      <c r="AY363" s="23" t="s">
        <v>186</v>
      </c>
    </row>
    <row r="364" spans="21:51" x14ac:dyDescent="0.3">
      <c r="U364" s="23"/>
      <c r="V364" s="59"/>
      <c r="W364" s="23"/>
      <c r="X364" s="23"/>
      <c r="Y364" s="59"/>
      <c r="Z364" s="59"/>
      <c r="AA364" s="119"/>
      <c r="AB364" s="120"/>
      <c r="AC364" s="59"/>
      <c r="AD364" s="23"/>
      <c r="AE364" s="23"/>
      <c r="AF364" s="23"/>
      <c r="AG364" s="23"/>
      <c r="AI364" s="31" t="s">
        <v>520</v>
      </c>
      <c r="AJ364" s="34">
        <v>2</v>
      </c>
      <c r="AK364" s="44" t="s">
        <v>279</v>
      </c>
      <c r="AL364" s="33">
        <v>6</v>
      </c>
      <c r="AM364" s="32">
        <v>6</v>
      </c>
      <c r="AN364" s="32" t="s">
        <v>61</v>
      </c>
      <c r="AO364" s="33" t="s">
        <v>56</v>
      </c>
      <c r="AP364" s="32" t="s">
        <v>69</v>
      </c>
      <c r="AQ364" s="34" t="s">
        <v>620</v>
      </c>
      <c r="AR364" s="34">
        <v>240000</v>
      </c>
      <c r="AS364" s="34" t="s">
        <v>512</v>
      </c>
      <c r="AT364" s="281" t="s">
        <v>621</v>
      </c>
      <c r="AU364" s="35" t="s">
        <v>280</v>
      </c>
      <c r="AX364" s="23" t="s">
        <v>203</v>
      </c>
      <c r="AY364" s="23" t="s">
        <v>276</v>
      </c>
    </row>
    <row r="365" spans="21:51" x14ac:dyDescent="0.3">
      <c r="U365" s="23"/>
      <c r="V365" s="59"/>
      <c r="W365" s="23"/>
      <c r="X365" s="23"/>
      <c r="Y365" s="59"/>
      <c r="Z365" s="59"/>
      <c r="AA365" s="119"/>
      <c r="AB365" s="120"/>
      <c r="AC365" s="59"/>
      <c r="AD365" s="23"/>
      <c r="AE365" s="23"/>
      <c r="AF365" s="23"/>
      <c r="AG365" s="23"/>
      <c r="AI365" s="31" t="s">
        <v>520</v>
      </c>
      <c r="AJ365" s="34">
        <v>3</v>
      </c>
      <c r="AK365" s="34" t="s">
        <v>79</v>
      </c>
      <c r="AL365" s="32">
        <v>5</v>
      </c>
      <c r="AM365" s="32">
        <v>5</v>
      </c>
      <c r="AN365" s="32" t="s">
        <v>61</v>
      </c>
      <c r="AO365" s="33" t="s">
        <v>61</v>
      </c>
      <c r="AP365" s="32" t="s">
        <v>73</v>
      </c>
      <c r="AQ365" s="34" t="s">
        <v>615</v>
      </c>
      <c r="AR365" s="34">
        <v>250000</v>
      </c>
      <c r="AS365" s="34" t="s">
        <v>512</v>
      </c>
      <c r="AT365" s="281" t="s">
        <v>574</v>
      </c>
      <c r="AU365" s="35" t="s">
        <v>618</v>
      </c>
      <c r="AX365" s="23" t="s">
        <v>203</v>
      </c>
      <c r="AY365" s="23" t="s">
        <v>322</v>
      </c>
    </row>
    <row r="366" spans="21:51" x14ac:dyDescent="0.3">
      <c r="U366" s="23"/>
      <c r="V366" s="59"/>
      <c r="W366" s="23"/>
      <c r="X366" s="23"/>
      <c r="Y366" s="59"/>
      <c r="Z366" s="59"/>
      <c r="AA366" s="119"/>
      <c r="AB366" s="120"/>
      <c r="AC366" s="59"/>
      <c r="AD366" s="23"/>
      <c r="AE366" s="23"/>
      <c r="AF366" s="23"/>
      <c r="AG366" s="23"/>
      <c r="AI366" s="31" t="s">
        <v>520</v>
      </c>
      <c r="AJ366" s="34">
        <v>4</v>
      </c>
      <c r="AK366" s="34" t="s">
        <v>77</v>
      </c>
      <c r="AL366" s="32">
        <v>5</v>
      </c>
      <c r="AM366" s="32">
        <v>2</v>
      </c>
      <c r="AN366" s="32" t="s">
        <v>60</v>
      </c>
      <c r="AO366" s="33" t="s">
        <v>72</v>
      </c>
      <c r="AP366" s="32" t="s">
        <v>93</v>
      </c>
      <c r="AQ366" s="34" t="s">
        <v>616</v>
      </c>
      <c r="AR366" s="34">
        <v>0</v>
      </c>
      <c r="AS366" s="34" t="s">
        <v>512</v>
      </c>
      <c r="AT366" s="281" t="s">
        <v>617</v>
      </c>
      <c r="AU366" s="35" t="s">
        <v>619</v>
      </c>
      <c r="AX366" s="23" t="s">
        <v>203</v>
      </c>
      <c r="AY366" s="23" t="s">
        <v>323</v>
      </c>
    </row>
    <row r="367" spans="21:51" x14ac:dyDescent="0.3">
      <c r="U367" s="23"/>
      <c r="V367" s="59"/>
      <c r="W367" s="23"/>
      <c r="X367" s="23"/>
      <c r="Y367" s="59"/>
      <c r="Z367" s="59"/>
      <c r="AA367" s="119"/>
      <c r="AB367" s="120"/>
      <c r="AC367" s="59"/>
      <c r="AD367" s="23"/>
      <c r="AE367" s="23"/>
      <c r="AF367" s="23"/>
      <c r="AG367" s="23"/>
      <c r="AI367" s="31" t="s">
        <v>520</v>
      </c>
      <c r="AJ367" s="34">
        <v>5</v>
      </c>
      <c r="AK367" s="34" t="s">
        <v>569</v>
      </c>
      <c r="AL367" s="32">
        <v>5</v>
      </c>
      <c r="AM367" s="32">
        <v>5</v>
      </c>
      <c r="AN367" s="32" t="s">
        <v>60</v>
      </c>
      <c r="AO367" s="33" t="s">
        <v>72</v>
      </c>
      <c r="AP367" s="32" t="s">
        <v>73</v>
      </c>
      <c r="AQ367" s="34" t="s">
        <v>570</v>
      </c>
      <c r="AR367" s="34">
        <v>270000</v>
      </c>
      <c r="AS367" s="34" t="s">
        <v>512</v>
      </c>
      <c r="AT367" s="281" t="s">
        <v>571</v>
      </c>
      <c r="AU367" s="35" t="s">
        <v>572</v>
      </c>
      <c r="AX367" s="23" t="s">
        <v>203</v>
      </c>
      <c r="AY367" s="23" t="s">
        <v>324</v>
      </c>
    </row>
    <row r="368" spans="21:51" x14ac:dyDescent="0.3">
      <c r="U368" s="23"/>
      <c r="V368" s="59"/>
      <c r="W368" s="23"/>
      <c r="X368" s="23"/>
      <c r="Y368" s="59"/>
      <c r="Z368" s="59"/>
      <c r="AA368" s="119"/>
      <c r="AB368" s="120"/>
      <c r="AC368" s="59"/>
      <c r="AD368" s="23"/>
      <c r="AE368" s="23"/>
      <c r="AF368" s="23"/>
      <c r="AG368" s="23"/>
      <c r="AI368" s="31" t="s">
        <v>520</v>
      </c>
      <c r="AJ368" s="34">
        <v>6</v>
      </c>
      <c r="AK368" s="34" t="s">
        <v>576</v>
      </c>
      <c r="AL368" s="32">
        <v>6</v>
      </c>
      <c r="AM368" s="32">
        <v>6</v>
      </c>
      <c r="AN368" s="32" t="s">
        <v>60</v>
      </c>
      <c r="AO368" s="33" t="s">
        <v>61</v>
      </c>
      <c r="AP368" s="32" t="s">
        <v>88</v>
      </c>
      <c r="AQ368" s="34" t="s">
        <v>573</v>
      </c>
      <c r="AR368" s="34">
        <v>340000</v>
      </c>
      <c r="AS368" s="34" t="s">
        <v>512</v>
      </c>
      <c r="AT368" s="281" t="s">
        <v>574</v>
      </c>
      <c r="AU368" s="35" t="s">
        <v>575</v>
      </c>
      <c r="AX368" s="23" t="s">
        <v>203</v>
      </c>
      <c r="AY368" s="23" t="s">
        <v>1090</v>
      </c>
    </row>
    <row r="369" spans="21:51" x14ac:dyDescent="0.3">
      <c r="U369" s="23"/>
      <c r="V369" s="59"/>
      <c r="W369" s="23"/>
      <c r="X369" s="23"/>
      <c r="Y369" s="59"/>
      <c r="Z369" s="59"/>
      <c r="AA369" s="119"/>
      <c r="AB369" s="120"/>
      <c r="AC369" s="59"/>
      <c r="AD369" s="23"/>
      <c r="AE369" s="23"/>
      <c r="AF369" s="23"/>
      <c r="AG369" s="23"/>
      <c r="AI369" s="31" t="s">
        <v>520</v>
      </c>
      <c r="AJ369" s="34">
        <v>7</v>
      </c>
      <c r="AK369" s="34" t="s">
        <v>58</v>
      </c>
      <c r="AL369" s="32" t="s">
        <v>58</v>
      </c>
      <c r="AM369" s="32" t="s">
        <v>58</v>
      </c>
      <c r="AN369" s="32" t="s">
        <v>58</v>
      </c>
      <c r="AO369" s="33" t="s">
        <v>58</v>
      </c>
      <c r="AP369" s="32" t="s">
        <v>58</v>
      </c>
      <c r="AQ369" s="34" t="s">
        <v>58</v>
      </c>
      <c r="AR369" s="34" t="s">
        <v>58</v>
      </c>
      <c r="AS369" s="34" t="s">
        <v>58</v>
      </c>
      <c r="AT369" s="281" t="s">
        <v>58</v>
      </c>
      <c r="AU369" s="35" t="s">
        <v>58</v>
      </c>
      <c r="AX369" s="23" t="s">
        <v>203</v>
      </c>
      <c r="AY369" s="23" t="s">
        <v>326</v>
      </c>
    </row>
    <row r="370" spans="21:51" x14ac:dyDescent="0.3">
      <c r="U370" s="23"/>
      <c r="V370" s="59"/>
      <c r="W370" s="23"/>
      <c r="X370" s="23"/>
      <c r="Y370" s="59"/>
      <c r="Z370" s="59"/>
      <c r="AA370" s="119"/>
      <c r="AB370" s="120"/>
      <c r="AC370" s="59"/>
      <c r="AD370" s="23"/>
      <c r="AE370" s="23"/>
      <c r="AF370" s="23"/>
      <c r="AG370" s="23"/>
      <c r="AI370" s="31" t="s">
        <v>520</v>
      </c>
      <c r="AJ370" s="34">
        <v>8</v>
      </c>
      <c r="AK370" s="34" t="s">
        <v>58</v>
      </c>
      <c r="AL370" s="32" t="s">
        <v>58</v>
      </c>
      <c r="AM370" s="32" t="s">
        <v>58</v>
      </c>
      <c r="AN370" s="32" t="s">
        <v>58</v>
      </c>
      <c r="AO370" s="33" t="s">
        <v>58</v>
      </c>
      <c r="AP370" s="32" t="s">
        <v>58</v>
      </c>
      <c r="AQ370" s="34" t="s">
        <v>58</v>
      </c>
      <c r="AR370" s="34" t="s">
        <v>58</v>
      </c>
      <c r="AS370" s="34" t="s">
        <v>58</v>
      </c>
      <c r="AT370" s="281" t="s">
        <v>58</v>
      </c>
      <c r="AU370" s="35" t="s">
        <v>58</v>
      </c>
      <c r="AX370" s="23" t="s">
        <v>203</v>
      </c>
      <c r="AY370" s="23" t="s">
        <v>327</v>
      </c>
    </row>
    <row r="371" spans="21:51" x14ac:dyDescent="0.3">
      <c r="U371" s="23"/>
      <c r="V371" s="59"/>
      <c r="W371" s="23"/>
      <c r="X371" s="23"/>
      <c r="Y371" s="59"/>
      <c r="Z371" s="59"/>
      <c r="AA371" s="119"/>
      <c r="AB371" s="120"/>
      <c r="AC371" s="59"/>
      <c r="AD371" s="23"/>
      <c r="AE371" s="23"/>
      <c r="AF371" s="23"/>
      <c r="AG371" s="23"/>
      <c r="AI371" s="31" t="s">
        <v>520</v>
      </c>
      <c r="AJ371" s="34">
        <v>9</v>
      </c>
      <c r="AK371" s="34" t="s">
        <v>58</v>
      </c>
      <c r="AL371" s="32" t="s">
        <v>58</v>
      </c>
      <c r="AM371" s="32" t="s">
        <v>58</v>
      </c>
      <c r="AN371" s="32" t="s">
        <v>58</v>
      </c>
      <c r="AO371" s="33" t="s">
        <v>58</v>
      </c>
      <c r="AP371" s="32" t="s">
        <v>58</v>
      </c>
      <c r="AQ371" s="34" t="s">
        <v>58</v>
      </c>
      <c r="AR371" s="34" t="s">
        <v>58</v>
      </c>
      <c r="AS371" s="34" t="s">
        <v>58</v>
      </c>
      <c r="AT371" s="281" t="s">
        <v>58</v>
      </c>
      <c r="AU371" s="35" t="s">
        <v>58</v>
      </c>
      <c r="AX371" s="23" t="s">
        <v>203</v>
      </c>
      <c r="AY371" s="23" t="s">
        <v>328</v>
      </c>
    </row>
    <row r="372" spans="21:51" x14ac:dyDescent="0.3">
      <c r="U372" s="23"/>
      <c r="V372" s="59"/>
      <c r="W372" s="23"/>
      <c r="X372" s="23"/>
      <c r="Y372" s="59"/>
      <c r="Z372" s="59"/>
      <c r="AA372" s="119"/>
      <c r="AB372" s="120"/>
      <c r="AC372" s="59"/>
      <c r="AD372" s="23"/>
      <c r="AE372" s="23"/>
      <c r="AF372" s="23"/>
      <c r="AG372" s="23"/>
      <c r="AI372" s="31" t="s">
        <v>520</v>
      </c>
      <c r="AJ372" s="34">
        <v>10</v>
      </c>
      <c r="AK372" s="34" t="s">
        <v>58</v>
      </c>
      <c r="AL372" s="32" t="s">
        <v>58</v>
      </c>
      <c r="AM372" s="32" t="s">
        <v>58</v>
      </c>
      <c r="AN372" s="32" t="s">
        <v>58</v>
      </c>
      <c r="AO372" s="33" t="s">
        <v>58</v>
      </c>
      <c r="AP372" s="32" t="s">
        <v>58</v>
      </c>
      <c r="AQ372" s="34" t="s">
        <v>58</v>
      </c>
      <c r="AR372" s="34" t="s">
        <v>58</v>
      </c>
      <c r="AS372" s="34" t="s">
        <v>58</v>
      </c>
      <c r="AT372" s="281" t="s">
        <v>58</v>
      </c>
      <c r="AU372" s="35" t="s">
        <v>58</v>
      </c>
      <c r="AX372" s="23" t="s">
        <v>203</v>
      </c>
      <c r="AY372" s="23" t="s">
        <v>329</v>
      </c>
    </row>
    <row r="373" spans="21:51" x14ac:dyDescent="0.3">
      <c r="U373" s="23"/>
      <c r="V373" s="59"/>
      <c r="W373" s="23"/>
      <c r="X373" s="23"/>
      <c r="Y373" s="59"/>
      <c r="Z373" s="59"/>
      <c r="AA373" s="119"/>
      <c r="AB373" s="120"/>
      <c r="AC373" s="59"/>
      <c r="AD373" s="23"/>
      <c r="AE373" s="23"/>
      <c r="AF373" s="23"/>
      <c r="AG373" s="23"/>
      <c r="AI373" s="31" t="s">
        <v>520</v>
      </c>
      <c r="AJ373" s="34">
        <v>11</v>
      </c>
      <c r="AK373" s="34" t="s">
        <v>58</v>
      </c>
      <c r="AL373" s="32" t="s">
        <v>58</v>
      </c>
      <c r="AM373" s="32" t="s">
        <v>58</v>
      </c>
      <c r="AN373" s="32" t="s">
        <v>58</v>
      </c>
      <c r="AO373" s="33" t="s">
        <v>58</v>
      </c>
      <c r="AP373" s="32" t="s">
        <v>58</v>
      </c>
      <c r="AQ373" s="34" t="s">
        <v>58</v>
      </c>
      <c r="AR373" s="34" t="s">
        <v>58</v>
      </c>
      <c r="AS373" s="34" t="s">
        <v>58</v>
      </c>
      <c r="AT373" s="281" t="s">
        <v>58</v>
      </c>
      <c r="AU373" s="35" t="s">
        <v>58</v>
      </c>
      <c r="AX373" s="23" t="s">
        <v>203</v>
      </c>
      <c r="AY373" s="23" t="s">
        <v>1089</v>
      </c>
    </row>
    <row r="374" spans="21:51" x14ac:dyDescent="0.3">
      <c r="U374" s="23"/>
      <c r="V374" s="59"/>
      <c r="W374" s="23"/>
      <c r="X374" s="23"/>
      <c r="Y374" s="59"/>
      <c r="Z374" s="59"/>
      <c r="AA374" s="119"/>
      <c r="AB374" s="120"/>
      <c r="AC374" s="59"/>
      <c r="AD374" s="23"/>
      <c r="AE374" s="23"/>
      <c r="AF374" s="23"/>
      <c r="AG374" s="23"/>
      <c r="AI374" s="31" t="s">
        <v>520</v>
      </c>
      <c r="AJ374" s="34">
        <v>12</v>
      </c>
      <c r="AK374" s="34" t="s">
        <v>58</v>
      </c>
      <c r="AL374" s="32" t="s">
        <v>58</v>
      </c>
      <c r="AM374" s="32" t="s">
        <v>58</v>
      </c>
      <c r="AN374" s="32" t="s">
        <v>58</v>
      </c>
      <c r="AO374" s="33" t="s">
        <v>58</v>
      </c>
      <c r="AP374" s="32" t="s">
        <v>58</v>
      </c>
      <c r="AQ374" s="34" t="s">
        <v>58</v>
      </c>
      <c r="AR374" s="34" t="s">
        <v>58</v>
      </c>
      <c r="AS374" s="34" t="s">
        <v>58</v>
      </c>
      <c r="AT374" s="281" t="s">
        <v>58</v>
      </c>
      <c r="AU374" s="35" t="s">
        <v>58</v>
      </c>
      <c r="AX374" s="23" t="s">
        <v>203</v>
      </c>
      <c r="AY374" s="23" t="s">
        <v>351</v>
      </c>
    </row>
    <row r="375" spans="21:51" x14ac:dyDescent="0.3">
      <c r="U375" s="23"/>
      <c r="V375" s="59"/>
      <c r="W375" s="23"/>
      <c r="X375" s="23"/>
      <c r="Y375" s="59"/>
      <c r="Z375" s="59"/>
      <c r="AA375" s="119"/>
      <c r="AB375" s="120"/>
      <c r="AC375" s="59"/>
      <c r="AD375" s="23"/>
      <c r="AE375" s="23"/>
      <c r="AF375" s="23"/>
      <c r="AG375" s="23"/>
      <c r="AI375" s="31" t="s">
        <v>520</v>
      </c>
      <c r="AJ375" s="34">
        <v>13</v>
      </c>
      <c r="AK375" s="34" t="s">
        <v>58</v>
      </c>
      <c r="AL375" s="32" t="s">
        <v>58</v>
      </c>
      <c r="AM375" s="32" t="s">
        <v>58</v>
      </c>
      <c r="AN375" s="32" t="s">
        <v>58</v>
      </c>
      <c r="AO375" s="33" t="s">
        <v>58</v>
      </c>
      <c r="AP375" s="32" t="s">
        <v>58</v>
      </c>
      <c r="AQ375" s="34" t="s">
        <v>58</v>
      </c>
      <c r="AR375" s="34" t="s">
        <v>58</v>
      </c>
      <c r="AS375" s="34" t="s">
        <v>58</v>
      </c>
      <c r="AT375" s="281" t="s">
        <v>58</v>
      </c>
      <c r="AU375" s="35" t="s">
        <v>58</v>
      </c>
      <c r="AX375" s="23" t="s">
        <v>203</v>
      </c>
      <c r="AY375" s="23" t="s">
        <v>352</v>
      </c>
    </row>
    <row r="376" spans="21:51" x14ac:dyDescent="0.3">
      <c r="U376" s="23"/>
      <c r="V376" s="59"/>
      <c r="W376" s="23"/>
      <c r="X376" s="23"/>
      <c r="Y376" s="59"/>
      <c r="Z376" s="59"/>
      <c r="AA376" s="119"/>
      <c r="AB376" s="120"/>
      <c r="AC376" s="59"/>
      <c r="AD376" s="23"/>
      <c r="AE376" s="23"/>
      <c r="AF376" s="23"/>
      <c r="AG376" s="23"/>
      <c r="AI376" s="31" t="s">
        <v>520</v>
      </c>
      <c r="AJ376" s="34">
        <v>14</v>
      </c>
      <c r="AK376" s="34" t="s">
        <v>58</v>
      </c>
      <c r="AL376" s="32" t="s">
        <v>58</v>
      </c>
      <c r="AM376" s="32" t="s">
        <v>58</v>
      </c>
      <c r="AN376" s="32" t="s">
        <v>58</v>
      </c>
      <c r="AO376" s="33" t="s">
        <v>58</v>
      </c>
      <c r="AP376" s="32" t="s">
        <v>58</v>
      </c>
      <c r="AQ376" s="34" t="s">
        <v>58</v>
      </c>
      <c r="AR376" s="34" t="s">
        <v>58</v>
      </c>
      <c r="AS376" s="34" t="s">
        <v>58</v>
      </c>
      <c r="AT376" s="281" t="s">
        <v>58</v>
      </c>
      <c r="AU376" s="35" t="s">
        <v>58</v>
      </c>
      <c r="AX376" s="23" t="s">
        <v>203</v>
      </c>
      <c r="AY376" s="23" t="s">
        <v>1101</v>
      </c>
    </row>
    <row r="377" spans="21:51" x14ac:dyDescent="0.3">
      <c r="U377" s="23"/>
      <c r="V377" s="59"/>
      <c r="W377" s="23"/>
      <c r="X377" s="23"/>
      <c r="Y377" s="59"/>
      <c r="Z377" s="59"/>
      <c r="AA377" s="119"/>
      <c r="AB377" s="120"/>
      <c r="AC377" s="59"/>
      <c r="AD377" s="23"/>
      <c r="AE377" s="23"/>
      <c r="AF377" s="23"/>
      <c r="AG377" s="23"/>
      <c r="AI377" s="31" t="s">
        <v>520</v>
      </c>
      <c r="AJ377" s="34">
        <v>15</v>
      </c>
      <c r="AK377" s="34" t="s">
        <v>58</v>
      </c>
      <c r="AL377" s="32" t="s">
        <v>58</v>
      </c>
      <c r="AM377" s="32" t="s">
        <v>58</v>
      </c>
      <c r="AN377" s="32" t="s">
        <v>58</v>
      </c>
      <c r="AO377" s="33" t="s">
        <v>58</v>
      </c>
      <c r="AP377" s="32" t="s">
        <v>58</v>
      </c>
      <c r="AQ377" s="34" t="s">
        <v>58</v>
      </c>
      <c r="AR377" s="34" t="s">
        <v>58</v>
      </c>
      <c r="AS377" s="34" t="s">
        <v>58</v>
      </c>
      <c r="AT377" s="281" t="s">
        <v>58</v>
      </c>
      <c r="AU377" s="35" t="s">
        <v>58</v>
      </c>
      <c r="AX377" s="23" t="s">
        <v>203</v>
      </c>
      <c r="AY377" s="23" t="s">
        <v>353</v>
      </c>
    </row>
    <row r="378" spans="21:51" x14ac:dyDescent="0.3">
      <c r="U378" s="23"/>
      <c r="V378" s="59"/>
      <c r="W378" s="23"/>
      <c r="X378" s="23"/>
      <c r="Y378" s="59"/>
      <c r="Z378" s="59"/>
      <c r="AA378" s="119"/>
      <c r="AB378" s="120"/>
      <c r="AC378" s="59"/>
      <c r="AD378" s="23"/>
      <c r="AE378" s="23"/>
      <c r="AF378" s="23"/>
      <c r="AG378" s="23"/>
      <c r="AI378" s="31" t="s">
        <v>520</v>
      </c>
      <c r="AJ378" s="34">
        <v>16</v>
      </c>
      <c r="AK378" s="34" t="s">
        <v>58</v>
      </c>
      <c r="AL378" s="32" t="s">
        <v>58</v>
      </c>
      <c r="AM378" s="32" t="s">
        <v>58</v>
      </c>
      <c r="AN378" s="32" t="s">
        <v>58</v>
      </c>
      <c r="AO378" s="33" t="s">
        <v>58</v>
      </c>
      <c r="AP378" s="32" t="s">
        <v>58</v>
      </c>
      <c r="AQ378" s="34" t="s">
        <v>58</v>
      </c>
      <c r="AR378" s="34" t="s">
        <v>58</v>
      </c>
      <c r="AS378" s="34" t="s">
        <v>58</v>
      </c>
      <c r="AT378" s="281" t="s">
        <v>58</v>
      </c>
      <c r="AU378" s="35" t="s">
        <v>58</v>
      </c>
      <c r="AX378" s="23" t="s">
        <v>203</v>
      </c>
      <c r="AY378" s="23" t="s">
        <v>355</v>
      </c>
    </row>
    <row r="379" spans="21:51" x14ac:dyDescent="0.3">
      <c r="U379" s="23"/>
      <c r="V379" s="59"/>
      <c r="W379" s="23"/>
      <c r="X379" s="23"/>
      <c r="Y379" s="59"/>
      <c r="Z379" s="59"/>
      <c r="AA379" s="119"/>
      <c r="AB379" s="120"/>
      <c r="AC379" s="59"/>
      <c r="AD379" s="23"/>
      <c r="AE379" s="23"/>
      <c r="AF379" s="23"/>
      <c r="AG379" s="23"/>
      <c r="AI379" s="31" t="s">
        <v>520</v>
      </c>
      <c r="AJ379" s="34">
        <v>17</v>
      </c>
      <c r="AK379" s="34" t="s">
        <v>58</v>
      </c>
      <c r="AL379" s="32" t="s">
        <v>58</v>
      </c>
      <c r="AM379" s="32" t="s">
        <v>58</v>
      </c>
      <c r="AN379" s="32" t="s">
        <v>58</v>
      </c>
      <c r="AO379" s="33" t="s">
        <v>58</v>
      </c>
      <c r="AP379" s="32" t="s">
        <v>58</v>
      </c>
      <c r="AQ379" s="34" t="s">
        <v>58</v>
      </c>
      <c r="AR379" s="34" t="s">
        <v>58</v>
      </c>
      <c r="AS379" s="34" t="s">
        <v>58</v>
      </c>
      <c r="AT379" s="281" t="s">
        <v>58</v>
      </c>
      <c r="AU379" s="35" t="s">
        <v>58</v>
      </c>
      <c r="AX379" s="23" t="s">
        <v>203</v>
      </c>
      <c r="AY379" s="23" t="s">
        <v>356</v>
      </c>
    </row>
    <row r="380" spans="21:51" x14ac:dyDescent="0.3">
      <c r="U380" s="23"/>
      <c r="V380" s="59"/>
      <c r="W380" s="23"/>
      <c r="X380" s="23"/>
      <c r="Y380" s="59"/>
      <c r="Z380" s="59"/>
      <c r="AA380" s="119"/>
      <c r="AB380" s="120"/>
      <c r="AC380" s="59"/>
      <c r="AD380" s="23"/>
      <c r="AE380" s="23"/>
      <c r="AF380" s="23"/>
      <c r="AG380" s="23"/>
      <c r="AI380" s="31" t="s">
        <v>520</v>
      </c>
      <c r="AJ380" s="34">
        <v>18</v>
      </c>
      <c r="AK380" s="34" t="s">
        <v>58</v>
      </c>
      <c r="AL380" s="32" t="s">
        <v>58</v>
      </c>
      <c r="AM380" s="32" t="s">
        <v>58</v>
      </c>
      <c r="AN380" s="32" t="s">
        <v>58</v>
      </c>
      <c r="AO380" s="33" t="s">
        <v>58</v>
      </c>
      <c r="AP380" s="32" t="s">
        <v>58</v>
      </c>
      <c r="AQ380" s="34" t="s">
        <v>58</v>
      </c>
      <c r="AR380" s="34" t="s">
        <v>58</v>
      </c>
      <c r="AS380" s="34" t="s">
        <v>58</v>
      </c>
      <c r="AT380" s="281" t="s">
        <v>58</v>
      </c>
      <c r="AU380" s="35" t="s">
        <v>58</v>
      </c>
      <c r="AX380" s="23" t="s">
        <v>203</v>
      </c>
      <c r="AY380" s="23" t="s">
        <v>357</v>
      </c>
    </row>
    <row r="381" spans="21:51" ht="15" thickBot="1" x14ac:dyDescent="0.35">
      <c r="U381" s="23"/>
      <c r="V381" s="59"/>
      <c r="W381" s="23"/>
      <c r="X381" s="23"/>
      <c r="Y381" s="59"/>
      <c r="Z381" s="59"/>
      <c r="AA381" s="119"/>
      <c r="AB381" s="120"/>
      <c r="AC381" s="59"/>
      <c r="AD381" s="23"/>
      <c r="AE381" s="23"/>
      <c r="AF381" s="23"/>
      <c r="AG381" s="23"/>
      <c r="AI381" s="50" t="s">
        <v>520</v>
      </c>
      <c r="AJ381" s="51">
        <v>19</v>
      </c>
      <c r="AK381" s="51" t="s">
        <v>58</v>
      </c>
      <c r="AL381" s="56" t="s">
        <v>58</v>
      </c>
      <c r="AM381" s="56" t="s">
        <v>58</v>
      </c>
      <c r="AN381" s="56" t="s">
        <v>58</v>
      </c>
      <c r="AO381" s="57" t="s">
        <v>58</v>
      </c>
      <c r="AP381" s="56" t="s">
        <v>58</v>
      </c>
      <c r="AQ381" s="51" t="s">
        <v>58</v>
      </c>
      <c r="AR381" s="51" t="s">
        <v>58</v>
      </c>
      <c r="AS381" s="51" t="s">
        <v>58</v>
      </c>
      <c r="AT381" s="296" t="s">
        <v>58</v>
      </c>
      <c r="AU381" s="58" t="s">
        <v>58</v>
      </c>
      <c r="AX381" s="23" t="s">
        <v>203</v>
      </c>
      <c r="AY381" s="23" t="s">
        <v>358</v>
      </c>
    </row>
    <row r="382" spans="21:51" x14ac:dyDescent="0.3">
      <c r="U382" s="23"/>
      <c r="V382" s="59"/>
      <c r="W382" s="23"/>
      <c r="X382" s="23"/>
      <c r="Y382" s="59"/>
      <c r="Z382" s="59"/>
      <c r="AA382" s="119"/>
      <c r="AB382" s="120"/>
      <c r="AC382" s="59"/>
      <c r="AD382" s="23"/>
      <c r="AE382" s="23"/>
      <c r="AF382" s="23"/>
      <c r="AG382" s="23"/>
      <c r="AI382" s="13" t="s">
        <v>8</v>
      </c>
      <c r="AJ382" s="15">
        <v>1</v>
      </c>
      <c r="AK382" s="45" t="s">
        <v>53</v>
      </c>
      <c r="AL382" s="49">
        <v>7</v>
      </c>
      <c r="AM382" s="14">
        <v>1</v>
      </c>
      <c r="AN382" s="14" t="s">
        <v>54</v>
      </c>
      <c r="AO382" s="49" t="s">
        <v>55</v>
      </c>
      <c r="AP382" s="14" t="s">
        <v>56</v>
      </c>
      <c r="AQ382" s="15" t="s">
        <v>543</v>
      </c>
      <c r="AR382" s="15">
        <v>80000</v>
      </c>
      <c r="AS382" s="15" t="s">
        <v>97</v>
      </c>
      <c r="AT382" s="279" t="s">
        <v>549</v>
      </c>
      <c r="AU382" s="16" t="s">
        <v>544</v>
      </c>
      <c r="AX382" s="23" t="s">
        <v>203</v>
      </c>
      <c r="AY382" s="23" t="s">
        <v>359</v>
      </c>
    </row>
    <row r="383" spans="21:51" x14ac:dyDescent="0.3">
      <c r="U383" s="23"/>
      <c r="V383" s="59"/>
      <c r="W383" s="23"/>
      <c r="X383" s="23"/>
      <c r="Y383" s="59"/>
      <c r="Z383" s="59"/>
      <c r="AA383" s="119"/>
      <c r="AB383" s="120"/>
      <c r="AC383" s="59"/>
      <c r="AD383" s="23"/>
      <c r="AE383" s="23"/>
      <c r="AF383" s="23"/>
      <c r="AG383" s="23"/>
      <c r="AI383" s="31" t="s">
        <v>8</v>
      </c>
      <c r="AJ383" s="34">
        <v>2</v>
      </c>
      <c r="AK383" s="34" t="s">
        <v>379</v>
      </c>
      <c r="AL383" s="32">
        <v>6</v>
      </c>
      <c r="AM383" s="32">
        <v>3</v>
      </c>
      <c r="AN383" s="32" t="s">
        <v>61</v>
      </c>
      <c r="AO383" s="33" t="s">
        <v>60</v>
      </c>
      <c r="AP383" s="32" t="s">
        <v>69</v>
      </c>
      <c r="AQ383" s="34" t="s">
        <v>380</v>
      </c>
      <c r="AR383" s="34">
        <v>80000</v>
      </c>
      <c r="AS383" s="34" t="s">
        <v>97</v>
      </c>
      <c r="AT383" s="281" t="s">
        <v>595</v>
      </c>
      <c r="AU383" s="35" t="s">
        <v>381</v>
      </c>
      <c r="AX383" s="23" t="s">
        <v>203</v>
      </c>
      <c r="AY383" s="23" t="s">
        <v>360</v>
      </c>
    </row>
    <row r="384" spans="21:51" x14ac:dyDescent="0.3">
      <c r="U384" s="23"/>
      <c r="V384" s="59"/>
      <c r="W384" s="23"/>
      <c r="X384" s="23"/>
      <c r="Y384" s="59"/>
      <c r="Z384" s="59"/>
      <c r="AA384" s="119"/>
      <c r="AB384" s="120"/>
      <c r="AC384" s="59"/>
      <c r="AD384" s="23"/>
      <c r="AE384" s="23"/>
      <c r="AF384" s="23"/>
      <c r="AG384" s="23"/>
      <c r="AI384" s="31" t="s">
        <v>8</v>
      </c>
      <c r="AJ384" s="34">
        <v>3</v>
      </c>
      <c r="AK384" s="34" t="s">
        <v>382</v>
      </c>
      <c r="AL384" s="32">
        <v>5</v>
      </c>
      <c r="AM384" s="32">
        <v>2</v>
      </c>
      <c r="AN384" s="32" t="s">
        <v>60</v>
      </c>
      <c r="AO384" s="33" t="s">
        <v>60</v>
      </c>
      <c r="AP384" s="32" t="s">
        <v>93</v>
      </c>
      <c r="AQ384" s="34" t="s">
        <v>551</v>
      </c>
      <c r="AR384" s="34">
        <v>100000</v>
      </c>
      <c r="AS384" s="34" t="s">
        <v>97</v>
      </c>
      <c r="AT384" s="281" t="s">
        <v>552</v>
      </c>
      <c r="AU384" s="35" t="s">
        <v>383</v>
      </c>
      <c r="AX384" s="23" t="s">
        <v>203</v>
      </c>
      <c r="AY384" s="23" t="s">
        <v>361</v>
      </c>
    </row>
    <row r="385" spans="21:51" x14ac:dyDescent="0.3">
      <c r="U385" s="23"/>
      <c r="V385" s="59"/>
      <c r="W385" s="23"/>
      <c r="X385" s="23"/>
      <c r="Y385" s="59"/>
      <c r="Z385" s="59"/>
      <c r="AA385" s="119"/>
      <c r="AB385" s="120"/>
      <c r="AC385" s="59"/>
      <c r="AD385" s="23"/>
      <c r="AE385" s="23"/>
      <c r="AF385" s="23"/>
      <c r="AG385" s="23"/>
      <c r="AI385" s="31" t="s">
        <v>8</v>
      </c>
      <c r="AJ385" s="34">
        <v>4</v>
      </c>
      <c r="AK385" s="34" t="s">
        <v>577</v>
      </c>
      <c r="AL385" s="32">
        <v>5</v>
      </c>
      <c r="AM385" s="32">
        <v>3</v>
      </c>
      <c r="AN385" s="32" t="s">
        <v>60</v>
      </c>
      <c r="AO385" s="33" t="s">
        <v>60</v>
      </c>
      <c r="AP385" s="32" t="s">
        <v>62</v>
      </c>
      <c r="AQ385" s="34" t="s">
        <v>578</v>
      </c>
      <c r="AR385" s="34">
        <v>130000</v>
      </c>
      <c r="AS385" s="34" t="s">
        <v>97</v>
      </c>
      <c r="AT385" s="281" t="s">
        <v>579</v>
      </c>
      <c r="AU385" s="35" t="s">
        <v>384</v>
      </c>
      <c r="AX385" s="23" t="s">
        <v>203</v>
      </c>
      <c r="AY385" s="23" t="s">
        <v>1100</v>
      </c>
    </row>
    <row r="386" spans="21:51" x14ac:dyDescent="0.3">
      <c r="U386" s="23"/>
      <c r="V386" s="59"/>
      <c r="W386" s="23"/>
      <c r="X386" s="23"/>
      <c r="Y386" s="59"/>
      <c r="Z386" s="59"/>
      <c r="AA386" s="119"/>
      <c r="AB386" s="120"/>
      <c r="AC386" s="59"/>
      <c r="AD386" s="23"/>
      <c r="AE386" s="23"/>
      <c r="AF386" s="23"/>
      <c r="AG386" s="23"/>
      <c r="AI386" s="31" t="s">
        <v>8</v>
      </c>
      <c r="AJ386" s="34">
        <v>5</v>
      </c>
      <c r="AK386" s="34" t="s">
        <v>68</v>
      </c>
      <c r="AL386" s="32">
        <v>6</v>
      </c>
      <c r="AM386" s="32">
        <v>3</v>
      </c>
      <c r="AN386" s="32" t="s">
        <v>60</v>
      </c>
      <c r="AO386" s="33" t="s">
        <v>55</v>
      </c>
      <c r="AP386" s="32" t="s">
        <v>69</v>
      </c>
      <c r="AQ386" s="34" t="s">
        <v>70</v>
      </c>
      <c r="AR386" s="34">
        <v>140000</v>
      </c>
      <c r="AS386" s="34" t="s">
        <v>97</v>
      </c>
      <c r="AT386" s="281" t="s">
        <v>629</v>
      </c>
      <c r="AU386" s="35" t="s">
        <v>71</v>
      </c>
      <c r="AX386" s="23" t="s">
        <v>739</v>
      </c>
      <c r="AY386" s="23" t="s">
        <v>176</v>
      </c>
    </row>
    <row r="387" spans="21:51" x14ac:dyDescent="0.3">
      <c r="U387" s="23"/>
      <c r="V387" s="59"/>
      <c r="W387" s="23"/>
      <c r="X387" s="23"/>
      <c r="Y387" s="59"/>
      <c r="Z387" s="59"/>
      <c r="AA387" s="119"/>
      <c r="AB387" s="120"/>
      <c r="AC387" s="59"/>
      <c r="AD387" s="23"/>
      <c r="AE387" s="23"/>
      <c r="AF387" s="23"/>
      <c r="AG387" s="23"/>
      <c r="AI387" s="31" t="s">
        <v>8</v>
      </c>
      <c r="AJ387" s="34">
        <v>6</v>
      </c>
      <c r="AK387" s="34" t="s">
        <v>109</v>
      </c>
      <c r="AL387" s="32">
        <v>5</v>
      </c>
      <c r="AM387" s="32">
        <v>3</v>
      </c>
      <c r="AN387" s="32" t="s">
        <v>60</v>
      </c>
      <c r="AO387" s="33" t="s">
        <v>61</v>
      </c>
      <c r="AP387" s="32" t="s">
        <v>73</v>
      </c>
      <c r="AQ387" s="34" t="s">
        <v>625</v>
      </c>
      <c r="AR387" s="34">
        <v>170000</v>
      </c>
      <c r="AS387" s="34" t="s">
        <v>97</v>
      </c>
      <c r="AT387" s="281" t="s">
        <v>567</v>
      </c>
      <c r="AU387" s="35" t="s">
        <v>111</v>
      </c>
      <c r="AX387" s="23" t="s">
        <v>739</v>
      </c>
      <c r="AY387" s="23" t="s">
        <v>313</v>
      </c>
    </row>
    <row r="388" spans="21:51" x14ac:dyDescent="0.3">
      <c r="U388" s="23"/>
      <c r="V388" s="59"/>
      <c r="W388" s="23"/>
      <c r="X388" s="23"/>
      <c r="Y388" s="59"/>
      <c r="Z388" s="59"/>
      <c r="AA388" s="119"/>
      <c r="AB388" s="120"/>
      <c r="AC388" s="59"/>
      <c r="AD388" s="23"/>
      <c r="AE388" s="23"/>
      <c r="AF388" s="23"/>
      <c r="AG388" s="23"/>
      <c r="AI388" s="31" t="s">
        <v>8</v>
      </c>
      <c r="AJ388" s="34">
        <v>7</v>
      </c>
      <c r="AK388" s="44" t="s">
        <v>288</v>
      </c>
      <c r="AL388" s="33">
        <v>6</v>
      </c>
      <c r="AM388" s="32">
        <v>3</v>
      </c>
      <c r="AN388" s="32" t="s">
        <v>61</v>
      </c>
      <c r="AO388" s="33" t="s">
        <v>60</v>
      </c>
      <c r="AP388" s="32" t="s">
        <v>62</v>
      </c>
      <c r="AQ388" s="34" t="s">
        <v>667</v>
      </c>
      <c r="AR388" s="34">
        <v>170000</v>
      </c>
      <c r="AS388" s="34" t="s">
        <v>97</v>
      </c>
      <c r="AT388" s="281" t="s">
        <v>668</v>
      </c>
      <c r="AU388" s="35" t="s">
        <v>669</v>
      </c>
      <c r="AX388" s="23" t="s">
        <v>739</v>
      </c>
      <c r="AY388" s="23" t="s">
        <v>314</v>
      </c>
    </row>
    <row r="389" spans="21:51" x14ac:dyDescent="0.3">
      <c r="U389" s="23"/>
      <c r="V389" s="59"/>
      <c r="W389" s="23"/>
      <c r="X389" s="23"/>
      <c r="Y389" s="59"/>
      <c r="Z389" s="59"/>
      <c r="AA389" s="119"/>
      <c r="AB389" s="120"/>
      <c r="AC389" s="59"/>
      <c r="AD389" s="23"/>
      <c r="AE389" s="23"/>
      <c r="AF389" s="23"/>
      <c r="AG389" s="23"/>
      <c r="AI389" s="31" t="s">
        <v>8</v>
      </c>
      <c r="AJ389" s="34">
        <v>8</v>
      </c>
      <c r="AK389" s="34" t="s">
        <v>565</v>
      </c>
      <c r="AL389" s="32">
        <v>5</v>
      </c>
      <c r="AM389" s="32">
        <v>3</v>
      </c>
      <c r="AN389" s="32" t="s">
        <v>60</v>
      </c>
      <c r="AO389" s="33" t="s">
        <v>61</v>
      </c>
      <c r="AP389" s="32" t="s">
        <v>69</v>
      </c>
      <c r="AQ389" s="34" t="s">
        <v>566</v>
      </c>
      <c r="AR389" s="34">
        <v>180000</v>
      </c>
      <c r="AS389" s="34" t="s">
        <v>97</v>
      </c>
      <c r="AT389" s="281" t="s">
        <v>567</v>
      </c>
      <c r="AU389" s="35" t="s">
        <v>568</v>
      </c>
      <c r="AX389" s="23" t="s">
        <v>739</v>
      </c>
      <c r="AY389" s="23" t="s">
        <v>143</v>
      </c>
    </row>
    <row r="390" spans="21:51" x14ac:dyDescent="0.3">
      <c r="U390" s="23"/>
      <c r="V390" s="59"/>
      <c r="W390" s="23"/>
      <c r="X390" s="23"/>
      <c r="Y390" s="59"/>
      <c r="Z390" s="59"/>
      <c r="AA390" s="119"/>
      <c r="AB390" s="120"/>
      <c r="AC390" s="59"/>
      <c r="AD390" s="23"/>
      <c r="AE390" s="23"/>
      <c r="AF390" s="23"/>
      <c r="AG390" s="23"/>
      <c r="AI390" s="31" t="s">
        <v>8</v>
      </c>
      <c r="AJ390" s="34">
        <v>9</v>
      </c>
      <c r="AK390" s="34" t="s">
        <v>556</v>
      </c>
      <c r="AL390" s="32">
        <v>5</v>
      </c>
      <c r="AM390" s="32">
        <v>4</v>
      </c>
      <c r="AN390" s="32" t="s">
        <v>60</v>
      </c>
      <c r="AO390" s="33" t="s">
        <v>56</v>
      </c>
      <c r="AP390" s="32" t="s">
        <v>69</v>
      </c>
      <c r="AQ390" s="34" t="s">
        <v>557</v>
      </c>
      <c r="AR390" s="34">
        <v>190000</v>
      </c>
      <c r="AS390" s="34" t="s">
        <v>97</v>
      </c>
      <c r="AT390" s="281" t="s">
        <v>558</v>
      </c>
      <c r="AU390" s="35" t="s">
        <v>560</v>
      </c>
      <c r="AX390" s="23" t="s">
        <v>739</v>
      </c>
      <c r="AY390" s="23" t="s">
        <v>315</v>
      </c>
    </row>
    <row r="391" spans="21:51" x14ac:dyDescent="0.3">
      <c r="U391" s="23"/>
      <c r="V391" s="59"/>
      <c r="W391" s="23"/>
      <c r="X391" s="23"/>
      <c r="Y391" s="59"/>
      <c r="Z391" s="59"/>
      <c r="AA391" s="119"/>
      <c r="AB391" s="120"/>
      <c r="AC391" s="59"/>
      <c r="AD391" s="23"/>
      <c r="AE391" s="23"/>
      <c r="AF391" s="23"/>
      <c r="AG391" s="23"/>
      <c r="AI391" s="31" t="s">
        <v>8</v>
      </c>
      <c r="AJ391" s="34">
        <v>10</v>
      </c>
      <c r="AK391" s="34" t="s">
        <v>365</v>
      </c>
      <c r="AL391" s="32">
        <v>6</v>
      </c>
      <c r="AM391" s="32">
        <v>4</v>
      </c>
      <c r="AN391" s="32" t="s">
        <v>60</v>
      </c>
      <c r="AO391" s="33" t="s">
        <v>60</v>
      </c>
      <c r="AP391" s="32" t="s">
        <v>69</v>
      </c>
      <c r="AQ391" s="34" t="s">
        <v>105</v>
      </c>
      <c r="AR391" s="34">
        <v>210000</v>
      </c>
      <c r="AS391" s="34" t="s">
        <v>97</v>
      </c>
      <c r="AT391" s="281" t="s">
        <v>555</v>
      </c>
      <c r="AU391" s="35" t="s">
        <v>106</v>
      </c>
      <c r="AX391" s="23" t="s">
        <v>739</v>
      </c>
      <c r="AY391" s="23" t="s">
        <v>317</v>
      </c>
    </row>
    <row r="392" spans="21:51" x14ac:dyDescent="0.3">
      <c r="U392" s="23"/>
      <c r="V392" s="59"/>
      <c r="W392" s="23"/>
      <c r="X392" s="23"/>
      <c r="Y392" s="59"/>
      <c r="Z392" s="59"/>
      <c r="AA392" s="119"/>
      <c r="AB392" s="120"/>
      <c r="AC392" s="59"/>
      <c r="AD392" s="23"/>
      <c r="AE392" s="23"/>
      <c r="AF392" s="23"/>
      <c r="AG392" s="23"/>
      <c r="AI392" s="31" t="s">
        <v>8</v>
      </c>
      <c r="AJ392" s="34">
        <v>11</v>
      </c>
      <c r="AK392" s="34" t="s">
        <v>289</v>
      </c>
      <c r="AL392" s="32">
        <v>6</v>
      </c>
      <c r="AM392" s="32">
        <v>4</v>
      </c>
      <c r="AN392" s="32" t="s">
        <v>60</v>
      </c>
      <c r="AO392" s="33" t="s">
        <v>61</v>
      </c>
      <c r="AP392" s="32" t="s">
        <v>69</v>
      </c>
      <c r="AQ392" s="34" t="s">
        <v>287</v>
      </c>
      <c r="AR392" s="34">
        <v>215000</v>
      </c>
      <c r="AS392" s="34" t="s">
        <v>97</v>
      </c>
      <c r="AT392" s="281" t="s">
        <v>555</v>
      </c>
      <c r="AU392" s="35" t="s">
        <v>290</v>
      </c>
      <c r="AX392" s="23" t="s">
        <v>739</v>
      </c>
      <c r="AY392" s="23" t="s">
        <v>201</v>
      </c>
    </row>
    <row r="393" spans="21:51" x14ac:dyDescent="0.3">
      <c r="U393" s="23"/>
      <c r="V393" s="59"/>
      <c r="W393" s="23"/>
      <c r="X393" s="23"/>
      <c r="Y393" s="59"/>
      <c r="Z393" s="59"/>
      <c r="AA393" s="119"/>
      <c r="AB393" s="120"/>
      <c r="AC393" s="59"/>
      <c r="AD393" s="23"/>
      <c r="AE393" s="23"/>
      <c r="AF393" s="23"/>
      <c r="AG393" s="23"/>
      <c r="AI393" s="31" t="s">
        <v>8</v>
      </c>
      <c r="AJ393" s="34">
        <v>12</v>
      </c>
      <c r="AK393" s="34" t="s">
        <v>118</v>
      </c>
      <c r="AL393" s="32">
        <v>5</v>
      </c>
      <c r="AM393" s="32">
        <v>5</v>
      </c>
      <c r="AN393" s="32" t="s">
        <v>61</v>
      </c>
      <c r="AO393" s="33" t="s">
        <v>56</v>
      </c>
      <c r="AP393" s="32" t="s">
        <v>73</v>
      </c>
      <c r="AQ393" s="34" t="s">
        <v>649</v>
      </c>
      <c r="AR393" s="34">
        <v>220000</v>
      </c>
      <c r="AS393" s="34" t="s">
        <v>97</v>
      </c>
      <c r="AT393" s="281" t="s">
        <v>571</v>
      </c>
      <c r="AU393" s="35" t="s">
        <v>98</v>
      </c>
      <c r="AX393" s="23" t="s">
        <v>739</v>
      </c>
      <c r="AY393" s="23" t="s">
        <v>1087</v>
      </c>
    </row>
    <row r="394" spans="21:51" x14ac:dyDescent="0.3">
      <c r="U394" s="23"/>
      <c r="V394" s="59"/>
      <c r="W394" s="23"/>
      <c r="X394" s="23"/>
      <c r="Y394" s="59"/>
      <c r="Z394" s="59"/>
      <c r="AA394" s="119"/>
      <c r="AB394" s="120"/>
      <c r="AC394" s="59"/>
      <c r="AD394" s="23"/>
      <c r="AE394" s="23"/>
      <c r="AF394" s="23"/>
      <c r="AG394" s="23"/>
      <c r="AI394" s="31" t="s">
        <v>8</v>
      </c>
      <c r="AJ394" s="34">
        <v>13</v>
      </c>
      <c r="AK394" s="34" t="s">
        <v>286</v>
      </c>
      <c r="AL394" s="32">
        <v>5</v>
      </c>
      <c r="AM394" s="32">
        <v>5</v>
      </c>
      <c r="AN394" s="32" t="s">
        <v>61</v>
      </c>
      <c r="AO394" s="33" t="s">
        <v>56</v>
      </c>
      <c r="AP394" s="32" t="s">
        <v>69</v>
      </c>
      <c r="AQ394" s="34" t="s">
        <v>658</v>
      </c>
      <c r="AR394" s="34">
        <v>240000</v>
      </c>
      <c r="AS394" s="34" t="s">
        <v>97</v>
      </c>
      <c r="AT394" s="281" t="s">
        <v>659</v>
      </c>
      <c r="AU394" s="35" t="s">
        <v>291</v>
      </c>
      <c r="AX394" s="23" t="s">
        <v>739</v>
      </c>
      <c r="AY394" s="23" t="s">
        <v>318</v>
      </c>
    </row>
    <row r="395" spans="21:51" x14ac:dyDescent="0.3">
      <c r="U395" s="23"/>
      <c r="V395" s="59"/>
      <c r="W395" s="23"/>
      <c r="X395" s="23"/>
      <c r="Y395" s="59"/>
      <c r="Z395" s="59"/>
      <c r="AA395" s="119"/>
      <c r="AB395" s="120"/>
      <c r="AC395" s="59"/>
      <c r="AD395" s="23"/>
      <c r="AE395" s="23"/>
      <c r="AF395" s="23"/>
      <c r="AG395" s="23"/>
      <c r="AI395" s="31" t="s">
        <v>8</v>
      </c>
      <c r="AJ395" s="34">
        <v>14</v>
      </c>
      <c r="AK395" s="34" t="s">
        <v>79</v>
      </c>
      <c r="AL395" s="32">
        <v>5</v>
      </c>
      <c r="AM395" s="32">
        <v>5</v>
      </c>
      <c r="AN395" s="32" t="s">
        <v>61</v>
      </c>
      <c r="AO395" s="33" t="s">
        <v>61</v>
      </c>
      <c r="AP395" s="32" t="s">
        <v>73</v>
      </c>
      <c r="AQ395" s="34" t="s">
        <v>615</v>
      </c>
      <c r="AR395" s="34">
        <v>250000</v>
      </c>
      <c r="AS395" s="34" t="s">
        <v>97</v>
      </c>
      <c r="AT395" s="281" t="s">
        <v>574</v>
      </c>
      <c r="AU395" s="35" t="s">
        <v>618</v>
      </c>
      <c r="AX395" s="23" t="s">
        <v>739</v>
      </c>
      <c r="AY395" s="23" t="s">
        <v>319</v>
      </c>
    </row>
    <row r="396" spans="21:51" x14ac:dyDescent="0.3">
      <c r="U396" s="23"/>
      <c r="V396" s="59"/>
      <c r="W396" s="23"/>
      <c r="X396" s="23"/>
      <c r="Y396" s="59"/>
      <c r="Z396" s="59"/>
      <c r="AA396" s="119"/>
      <c r="AB396" s="120"/>
      <c r="AC396" s="59"/>
      <c r="AD396" s="23"/>
      <c r="AE396" s="23"/>
      <c r="AF396" s="23"/>
      <c r="AG396" s="23"/>
      <c r="AI396" s="31" t="s">
        <v>8</v>
      </c>
      <c r="AJ396" s="34">
        <v>15</v>
      </c>
      <c r="AK396" s="34" t="s">
        <v>77</v>
      </c>
      <c r="AL396" s="32">
        <v>5</v>
      </c>
      <c r="AM396" s="32">
        <v>2</v>
      </c>
      <c r="AN396" s="32" t="s">
        <v>60</v>
      </c>
      <c r="AO396" s="33" t="s">
        <v>72</v>
      </c>
      <c r="AP396" s="32" t="s">
        <v>93</v>
      </c>
      <c r="AQ396" s="34" t="s">
        <v>616</v>
      </c>
      <c r="AR396" s="34">
        <v>0</v>
      </c>
      <c r="AS396" s="34" t="s">
        <v>97</v>
      </c>
      <c r="AT396" s="281" t="s">
        <v>617</v>
      </c>
      <c r="AU396" s="35" t="s">
        <v>619</v>
      </c>
      <c r="AX396" s="23" t="s">
        <v>739</v>
      </c>
      <c r="AY396" s="23" t="s">
        <v>1088</v>
      </c>
    </row>
    <row r="397" spans="21:51" x14ac:dyDescent="0.3">
      <c r="U397" s="23"/>
      <c r="V397" s="59"/>
      <c r="W397" s="23"/>
      <c r="X397" s="23"/>
      <c r="Y397" s="59"/>
      <c r="Z397" s="59"/>
      <c r="AA397" s="119"/>
      <c r="AB397" s="120"/>
      <c r="AC397" s="59"/>
      <c r="AD397" s="23"/>
      <c r="AE397" s="23"/>
      <c r="AF397" s="23"/>
      <c r="AG397" s="23"/>
      <c r="AI397" s="31" t="s">
        <v>8</v>
      </c>
      <c r="AJ397" s="34">
        <v>16</v>
      </c>
      <c r="AK397" s="34" t="s">
        <v>422</v>
      </c>
      <c r="AL397" s="32">
        <v>5</v>
      </c>
      <c r="AM397" s="32">
        <v>5</v>
      </c>
      <c r="AN397" s="32" t="s">
        <v>61</v>
      </c>
      <c r="AO397" s="33" t="s">
        <v>61</v>
      </c>
      <c r="AP397" s="32" t="s">
        <v>73</v>
      </c>
      <c r="AQ397" s="34" t="s">
        <v>80</v>
      </c>
      <c r="AR397" s="34">
        <v>250000</v>
      </c>
      <c r="AS397" s="34" t="s">
        <v>97</v>
      </c>
      <c r="AT397" s="281" t="s">
        <v>558</v>
      </c>
      <c r="AU397" s="35" t="s">
        <v>81</v>
      </c>
      <c r="AX397" s="23" t="s">
        <v>739</v>
      </c>
      <c r="AY397" s="23" t="s">
        <v>320</v>
      </c>
    </row>
    <row r="398" spans="21:51" x14ac:dyDescent="0.3">
      <c r="U398" s="23"/>
      <c r="V398" s="59"/>
      <c r="W398" s="23"/>
      <c r="X398" s="23"/>
      <c r="Y398" s="59"/>
      <c r="Z398" s="59"/>
      <c r="AA398" s="119"/>
      <c r="AB398" s="120"/>
      <c r="AC398" s="59"/>
      <c r="AD398" s="23"/>
      <c r="AE398" s="23"/>
      <c r="AF398" s="23"/>
      <c r="AG398" s="23"/>
      <c r="AI398" s="31" t="s">
        <v>8</v>
      </c>
      <c r="AJ398" s="34">
        <v>17</v>
      </c>
      <c r="AK398" s="34" t="s">
        <v>114</v>
      </c>
      <c r="AL398" s="32">
        <v>7</v>
      </c>
      <c r="AM398" s="32">
        <v>4</v>
      </c>
      <c r="AN398" s="32" t="s">
        <v>54</v>
      </c>
      <c r="AO398" s="33" t="s">
        <v>60</v>
      </c>
      <c r="AP398" s="32" t="s">
        <v>69</v>
      </c>
      <c r="AQ398" s="34" t="s">
        <v>126</v>
      </c>
      <c r="AR398" s="34">
        <v>300000</v>
      </c>
      <c r="AS398" s="34" t="s">
        <v>97</v>
      </c>
      <c r="AT398" s="281" t="s">
        <v>555</v>
      </c>
      <c r="AU398" s="35" t="s">
        <v>559</v>
      </c>
      <c r="AX398" s="23" t="s">
        <v>739</v>
      </c>
      <c r="AY398" s="23" t="s">
        <v>1092</v>
      </c>
    </row>
    <row r="399" spans="21:51" x14ac:dyDescent="0.3">
      <c r="U399" s="23"/>
      <c r="V399" s="59"/>
      <c r="W399" s="23"/>
      <c r="X399" s="23"/>
      <c r="Y399" s="59"/>
      <c r="Z399" s="59"/>
      <c r="AA399" s="119"/>
      <c r="AB399" s="120"/>
      <c r="AC399" s="59"/>
      <c r="AD399" s="23"/>
      <c r="AE399" s="23"/>
      <c r="AF399" s="23"/>
      <c r="AG399" s="23"/>
      <c r="AI399" s="31" t="s">
        <v>8</v>
      </c>
      <c r="AJ399" s="34">
        <v>18</v>
      </c>
      <c r="AK399" s="34" t="s">
        <v>576</v>
      </c>
      <c r="AL399" s="32">
        <v>6</v>
      </c>
      <c r="AM399" s="32">
        <v>6</v>
      </c>
      <c r="AN399" s="32" t="s">
        <v>60</v>
      </c>
      <c r="AO399" s="33" t="s">
        <v>61</v>
      </c>
      <c r="AP399" s="32" t="s">
        <v>88</v>
      </c>
      <c r="AQ399" s="34" t="s">
        <v>573</v>
      </c>
      <c r="AR399" s="34">
        <v>340000</v>
      </c>
      <c r="AS399" s="34" t="s">
        <v>97</v>
      </c>
      <c r="AT399" s="281" t="s">
        <v>574</v>
      </c>
      <c r="AU399" s="35" t="s">
        <v>575</v>
      </c>
      <c r="AX399" s="23" t="s">
        <v>739</v>
      </c>
      <c r="AY399" s="23" t="s">
        <v>1091</v>
      </c>
    </row>
    <row r="400" spans="21:51" ht="15" thickBot="1" x14ac:dyDescent="0.35">
      <c r="U400" s="23"/>
      <c r="V400" s="59"/>
      <c r="W400" s="23"/>
      <c r="X400" s="23"/>
      <c r="Y400" s="59"/>
      <c r="Z400" s="59"/>
      <c r="AA400" s="119"/>
      <c r="AB400" s="120"/>
      <c r="AC400" s="59"/>
      <c r="AD400" s="23"/>
      <c r="AE400" s="23"/>
      <c r="AF400" s="23"/>
      <c r="AG400" s="23"/>
      <c r="AI400" s="50" t="s">
        <v>8</v>
      </c>
      <c r="AJ400" s="51">
        <v>19</v>
      </c>
      <c r="AK400" s="51" t="s">
        <v>58</v>
      </c>
      <c r="AL400" s="56" t="s">
        <v>58</v>
      </c>
      <c r="AM400" s="56" t="s">
        <v>58</v>
      </c>
      <c r="AN400" s="56" t="s">
        <v>58</v>
      </c>
      <c r="AO400" s="57" t="s">
        <v>58</v>
      </c>
      <c r="AP400" s="56" t="s">
        <v>58</v>
      </c>
      <c r="AQ400" s="51" t="s">
        <v>58</v>
      </c>
      <c r="AR400" s="51" t="s">
        <v>58</v>
      </c>
      <c r="AS400" s="51" t="s">
        <v>58</v>
      </c>
      <c r="AT400" s="296" t="s">
        <v>58</v>
      </c>
      <c r="AU400" s="58" t="s">
        <v>58</v>
      </c>
      <c r="AX400" s="23" t="s">
        <v>739</v>
      </c>
      <c r="AY400" s="23" t="s">
        <v>1094</v>
      </c>
    </row>
    <row r="401" spans="21:51" x14ac:dyDescent="0.3">
      <c r="U401" s="23"/>
      <c r="V401" s="59"/>
      <c r="W401" s="23"/>
      <c r="X401" s="23"/>
      <c r="Y401" s="59"/>
      <c r="Z401" s="59"/>
      <c r="AA401" s="119"/>
      <c r="AB401" s="120"/>
      <c r="AC401" s="59"/>
      <c r="AD401" s="23"/>
      <c r="AE401" s="23"/>
      <c r="AF401" s="23"/>
      <c r="AG401" s="23"/>
      <c r="AI401" s="13" t="s">
        <v>11</v>
      </c>
      <c r="AJ401" s="15">
        <v>1</v>
      </c>
      <c r="AK401" s="45" t="s">
        <v>53</v>
      </c>
      <c r="AL401" s="49">
        <v>7</v>
      </c>
      <c r="AM401" s="14">
        <v>1</v>
      </c>
      <c r="AN401" s="14" t="s">
        <v>54</v>
      </c>
      <c r="AO401" s="49" t="s">
        <v>55</v>
      </c>
      <c r="AP401" s="14" t="s">
        <v>56</v>
      </c>
      <c r="AQ401" s="15" t="s">
        <v>543</v>
      </c>
      <c r="AR401" s="15">
        <v>80000</v>
      </c>
      <c r="AS401" s="15" t="s">
        <v>116</v>
      </c>
      <c r="AT401" s="279" t="s">
        <v>549</v>
      </c>
      <c r="AU401" s="16" t="s">
        <v>544</v>
      </c>
      <c r="AX401" s="23" t="s">
        <v>739</v>
      </c>
      <c r="AY401" s="23" t="s">
        <v>325</v>
      </c>
    </row>
    <row r="402" spans="21:51" x14ac:dyDescent="0.3">
      <c r="U402" s="23"/>
      <c r="V402" s="59"/>
      <c r="W402" s="23"/>
      <c r="X402" s="23"/>
      <c r="Y402" s="59"/>
      <c r="Z402" s="59"/>
      <c r="AA402" s="119"/>
      <c r="AB402" s="120"/>
      <c r="AC402" s="59"/>
      <c r="AD402" s="23"/>
      <c r="AE402" s="23"/>
      <c r="AF402" s="23"/>
      <c r="AG402" s="23"/>
      <c r="AI402" s="31" t="s">
        <v>11</v>
      </c>
      <c r="AJ402" s="34">
        <v>2</v>
      </c>
      <c r="AK402" s="34" t="s">
        <v>180</v>
      </c>
      <c r="AL402" s="32">
        <v>6</v>
      </c>
      <c r="AM402" s="32">
        <v>3</v>
      </c>
      <c r="AN402" s="32" t="s">
        <v>61</v>
      </c>
      <c r="AO402" s="33" t="s">
        <v>60</v>
      </c>
      <c r="AP402" s="32" t="s">
        <v>69</v>
      </c>
      <c r="AQ402" s="34" t="s">
        <v>660</v>
      </c>
      <c r="AR402" s="34">
        <v>150000</v>
      </c>
      <c r="AS402" s="34" t="s">
        <v>116</v>
      </c>
      <c r="AT402" s="281" t="s">
        <v>661</v>
      </c>
      <c r="AU402" s="35" t="s">
        <v>181</v>
      </c>
      <c r="AX402" s="23" t="s">
        <v>739</v>
      </c>
      <c r="AY402" s="23" t="s">
        <v>1098</v>
      </c>
    </row>
    <row r="403" spans="21:51" x14ac:dyDescent="0.3">
      <c r="U403" s="23"/>
      <c r="V403" s="59"/>
      <c r="W403" s="23"/>
      <c r="X403" s="23"/>
      <c r="Y403" s="59"/>
      <c r="Z403" s="59"/>
      <c r="AA403" s="119"/>
      <c r="AB403" s="120"/>
      <c r="AC403" s="59"/>
      <c r="AD403" s="23"/>
      <c r="AE403" s="23"/>
      <c r="AF403" s="23"/>
      <c r="AG403" s="23"/>
      <c r="AI403" s="31" t="s">
        <v>11</v>
      </c>
      <c r="AJ403" s="34">
        <v>3</v>
      </c>
      <c r="AK403" s="34" t="s">
        <v>187</v>
      </c>
      <c r="AL403" s="32">
        <v>7</v>
      </c>
      <c r="AM403" s="32">
        <v>3</v>
      </c>
      <c r="AN403" s="32" t="s">
        <v>54</v>
      </c>
      <c r="AO403" s="33" t="s">
        <v>55</v>
      </c>
      <c r="AP403" s="32" t="s">
        <v>69</v>
      </c>
      <c r="AQ403" s="34" t="s">
        <v>622</v>
      </c>
      <c r="AR403" s="34">
        <v>180000</v>
      </c>
      <c r="AS403" s="34" t="s">
        <v>116</v>
      </c>
      <c r="AT403" s="281" t="s">
        <v>623</v>
      </c>
      <c r="AU403" s="35" t="s">
        <v>624</v>
      </c>
      <c r="AX403" s="23" t="s">
        <v>739</v>
      </c>
      <c r="AY403" s="23" t="s">
        <v>316</v>
      </c>
    </row>
    <row r="404" spans="21:51" x14ac:dyDescent="0.3">
      <c r="U404" s="23"/>
      <c r="V404" s="59"/>
      <c r="W404" s="23"/>
      <c r="X404" s="23"/>
      <c r="Y404" s="59"/>
      <c r="Z404" s="59"/>
      <c r="AA404" s="119"/>
      <c r="AB404" s="120"/>
      <c r="AC404" s="59"/>
      <c r="AD404" s="23"/>
      <c r="AE404" s="23"/>
      <c r="AF404" s="23"/>
      <c r="AG404" s="23"/>
      <c r="AI404" s="31" t="s">
        <v>11</v>
      </c>
      <c r="AJ404" s="34">
        <v>4</v>
      </c>
      <c r="AK404" s="34" t="s">
        <v>633</v>
      </c>
      <c r="AL404" s="32">
        <v>6</v>
      </c>
      <c r="AM404" s="32">
        <v>4</v>
      </c>
      <c r="AN404" s="32" t="s">
        <v>61</v>
      </c>
      <c r="AO404" s="33" t="s">
        <v>72</v>
      </c>
      <c r="AP404" s="32" t="s">
        <v>69</v>
      </c>
      <c r="AQ404" s="34" t="s">
        <v>634</v>
      </c>
      <c r="AR404" s="34">
        <v>210000</v>
      </c>
      <c r="AS404" s="34" t="s">
        <v>116</v>
      </c>
      <c r="AT404" s="281" t="s">
        <v>635</v>
      </c>
      <c r="AU404" s="35" t="s">
        <v>407</v>
      </c>
      <c r="AX404" s="23" t="s">
        <v>739</v>
      </c>
      <c r="AY404" s="23" t="s">
        <v>354</v>
      </c>
    </row>
    <row r="405" spans="21:51" x14ac:dyDescent="0.3">
      <c r="U405" s="23"/>
      <c r="V405" s="59"/>
      <c r="W405" s="23"/>
      <c r="X405" s="23"/>
      <c r="Y405" s="59"/>
      <c r="Z405" s="59"/>
      <c r="AA405" s="119"/>
      <c r="AB405" s="120"/>
      <c r="AC405" s="59"/>
      <c r="AD405" s="23"/>
      <c r="AE405" s="23"/>
      <c r="AF405" s="23"/>
      <c r="AG405" s="23"/>
      <c r="AI405" s="31" t="s">
        <v>11</v>
      </c>
      <c r="AJ405" s="34">
        <v>5</v>
      </c>
      <c r="AK405" s="34" t="s">
        <v>183</v>
      </c>
      <c r="AL405" s="32">
        <v>8</v>
      </c>
      <c r="AM405" s="32">
        <v>4</v>
      </c>
      <c r="AN405" s="32" t="s">
        <v>60</v>
      </c>
      <c r="AO405" s="33" t="s">
        <v>61</v>
      </c>
      <c r="AP405" s="32" t="s">
        <v>69</v>
      </c>
      <c r="AQ405" s="34" t="s">
        <v>184</v>
      </c>
      <c r="AR405" s="34">
        <v>220000</v>
      </c>
      <c r="AS405" s="34" t="s">
        <v>116</v>
      </c>
      <c r="AT405" s="281" t="s">
        <v>670</v>
      </c>
      <c r="AU405" s="35" t="s">
        <v>185</v>
      </c>
      <c r="AX405" s="23" t="s">
        <v>739</v>
      </c>
      <c r="AY405" s="23" t="s">
        <v>1097</v>
      </c>
    </row>
    <row r="406" spans="21:51" x14ac:dyDescent="0.3">
      <c r="U406" s="23"/>
      <c r="V406" s="59"/>
      <c r="W406" s="23"/>
      <c r="X406" s="23"/>
      <c r="Y406" s="59"/>
      <c r="Z406" s="59"/>
      <c r="AA406" s="119"/>
      <c r="AB406" s="120"/>
      <c r="AC406" s="59"/>
      <c r="AD406" s="23"/>
      <c r="AE406" s="23"/>
      <c r="AF406" s="23"/>
      <c r="AG406" s="23"/>
      <c r="AI406" s="31" t="s">
        <v>11</v>
      </c>
      <c r="AJ406" s="34">
        <v>6</v>
      </c>
      <c r="AK406" s="34" t="s">
        <v>603</v>
      </c>
      <c r="AL406" s="32">
        <v>7</v>
      </c>
      <c r="AM406" s="32">
        <v>4</v>
      </c>
      <c r="AN406" s="32" t="s">
        <v>54</v>
      </c>
      <c r="AO406" s="33" t="s">
        <v>60</v>
      </c>
      <c r="AP406" s="32" t="s">
        <v>69</v>
      </c>
      <c r="AQ406" s="34" t="s">
        <v>411</v>
      </c>
      <c r="AR406" s="34">
        <v>230000</v>
      </c>
      <c r="AS406" s="34" t="s">
        <v>116</v>
      </c>
      <c r="AT406" s="281" t="s">
        <v>605</v>
      </c>
      <c r="AU406" s="35" t="s">
        <v>408</v>
      </c>
      <c r="AX406" s="23" t="s">
        <v>739</v>
      </c>
      <c r="AY406" s="23" t="s">
        <v>347</v>
      </c>
    </row>
    <row r="407" spans="21:51" x14ac:dyDescent="0.3">
      <c r="U407" s="23"/>
      <c r="V407" s="59"/>
      <c r="W407" s="23"/>
      <c r="X407" s="23"/>
      <c r="Y407" s="59"/>
      <c r="Z407" s="59"/>
      <c r="AA407" s="119"/>
      <c r="AB407" s="120"/>
      <c r="AC407" s="59"/>
      <c r="AD407" s="23"/>
      <c r="AE407" s="23"/>
      <c r="AF407" s="23"/>
      <c r="AG407" s="23"/>
      <c r="AI407" s="31" t="s">
        <v>11</v>
      </c>
      <c r="AJ407" s="34">
        <v>7</v>
      </c>
      <c r="AK407" s="44" t="s">
        <v>79</v>
      </c>
      <c r="AL407" s="33">
        <v>5</v>
      </c>
      <c r="AM407" s="32">
        <v>5</v>
      </c>
      <c r="AN407" s="32" t="s">
        <v>61</v>
      </c>
      <c r="AO407" s="33" t="s">
        <v>61</v>
      </c>
      <c r="AP407" s="32" t="s">
        <v>73</v>
      </c>
      <c r="AQ407" s="34" t="s">
        <v>615</v>
      </c>
      <c r="AR407" s="34">
        <v>250000</v>
      </c>
      <c r="AS407" s="34" t="s">
        <v>116</v>
      </c>
      <c r="AT407" s="281" t="s">
        <v>574</v>
      </c>
      <c r="AU407" s="35" t="s">
        <v>618</v>
      </c>
      <c r="AX407" s="23" t="s">
        <v>739</v>
      </c>
      <c r="AY407" s="23" t="s">
        <v>1096</v>
      </c>
    </row>
    <row r="408" spans="21:51" x14ac:dyDescent="0.3">
      <c r="U408" s="23"/>
      <c r="V408" s="59"/>
      <c r="W408" s="23"/>
      <c r="X408" s="23"/>
      <c r="Y408" s="59"/>
      <c r="Z408" s="59"/>
      <c r="AA408" s="119"/>
      <c r="AB408" s="120"/>
      <c r="AC408" s="59"/>
      <c r="AD408" s="23"/>
      <c r="AE408" s="23"/>
      <c r="AF408" s="23"/>
      <c r="AG408" s="23"/>
      <c r="AI408" s="31" t="s">
        <v>11</v>
      </c>
      <c r="AJ408" s="34">
        <v>8</v>
      </c>
      <c r="AK408" s="34" t="s">
        <v>77</v>
      </c>
      <c r="AL408" s="32">
        <v>5</v>
      </c>
      <c r="AM408" s="32">
        <v>2</v>
      </c>
      <c r="AN408" s="32" t="s">
        <v>60</v>
      </c>
      <c r="AO408" s="33" t="s">
        <v>72</v>
      </c>
      <c r="AP408" s="32" t="s">
        <v>93</v>
      </c>
      <c r="AQ408" s="34" t="s">
        <v>616</v>
      </c>
      <c r="AR408" s="34">
        <v>0</v>
      </c>
      <c r="AS408" s="34" t="s">
        <v>116</v>
      </c>
      <c r="AT408" s="281" t="s">
        <v>617</v>
      </c>
      <c r="AU408" s="35" t="s">
        <v>619</v>
      </c>
      <c r="AX408" s="23" t="s">
        <v>739</v>
      </c>
      <c r="AY408" s="23" t="s">
        <v>1093</v>
      </c>
    </row>
    <row r="409" spans="21:51" x14ac:dyDescent="0.3">
      <c r="U409" s="23"/>
      <c r="V409" s="59"/>
      <c r="W409" s="23"/>
      <c r="X409" s="23"/>
      <c r="Y409" s="59"/>
      <c r="Z409" s="59"/>
      <c r="AA409" s="119"/>
      <c r="AB409" s="120"/>
      <c r="AC409" s="59"/>
      <c r="AD409" s="23"/>
      <c r="AE409" s="23"/>
      <c r="AF409" s="23"/>
      <c r="AG409" s="23"/>
      <c r="AI409" s="31" t="s">
        <v>11</v>
      </c>
      <c r="AJ409" s="34">
        <v>9</v>
      </c>
      <c r="AK409" s="34" t="s">
        <v>553</v>
      </c>
      <c r="AL409" s="32">
        <v>6</v>
      </c>
      <c r="AM409" s="32">
        <v>5</v>
      </c>
      <c r="AN409" s="32" t="s">
        <v>54</v>
      </c>
      <c r="AO409" s="33" t="s">
        <v>60</v>
      </c>
      <c r="AP409" s="32" t="s">
        <v>73</v>
      </c>
      <c r="AQ409" s="34" t="s">
        <v>410</v>
      </c>
      <c r="AR409" s="34">
        <v>300000</v>
      </c>
      <c r="AS409" s="34" t="s">
        <v>116</v>
      </c>
      <c r="AT409" s="281" t="s">
        <v>554</v>
      </c>
      <c r="AU409" s="35" t="s">
        <v>412</v>
      </c>
      <c r="AX409" s="23" t="s">
        <v>739</v>
      </c>
      <c r="AY409" s="23" t="s">
        <v>1095</v>
      </c>
    </row>
    <row r="410" spans="21:51" x14ac:dyDescent="0.3">
      <c r="U410" s="23"/>
      <c r="V410" s="59"/>
      <c r="W410" s="23"/>
      <c r="X410" s="23"/>
      <c r="Y410" s="59"/>
      <c r="Z410" s="59"/>
      <c r="AA410" s="119"/>
      <c r="AB410" s="120"/>
      <c r="AC410" s="59"/>
      <c r="AD410" s="23"/>
      <c r="AE410" s="23"/>
      <c r="AF410" s="23"/>
      <c r="AG410" s="23"/>
      <c r="AI410" s="31" t="s">
        <v>11</v>
      </c>
      <c r="AJ410" s="34">
        <v>10</v>
      </c>
      <c r="AK410" s="34" t="s">
        <v>58</v>
      </c>
      <c r="AL410" s="32" t="s">
        <v>58</v>
      </c>
      <c r="AM410" s="32" t="s">
        <v>58</v>
      </c>
      <c r="AN410" s="32" t="s">
        <v>58</v>
      </c>
      <c r="AO410" s="33" t="s">
        <v>58</v>
      </c>
      <c r="AP410" s="32" t="s">
        <v>58</v>
      </c>
      <c r="AQ410" s="34" t="s">
        <v>58</v>
      </c>
      <c r="AR410" s="34" t="s">
        <v>58</v>
      </c>
      <c r="AS410" s="34" t="s">
        <v>58</v>
      </c>
      <c r="AT410" s="281" t="s">
        <v>58</v>
      </c>
      <c r="AU410" s="35" t="s">
        <v>58</v>
      </c>
      <c r="AX410" s="23" t="s">
        <v>768</v>
      </c>
      <c r="AY410" s="23" t="s">
        <v>176</v>
      </c>
    </row>
    <row r="411" spans="21:51" x14ac:dyDescent="0.3">
      <c r="U411" s="23"/>
      <c r="V411" s="59"/>
      <c r="W411" s="23"/>
      <c r="X411" s="23"/>
      <c r="Y411" s="59"/>
      <c r="Z411" s="59"/>
      <c r="AA411" s="119"/>
      <c r="AB411" s="120"/>
      <c r="AC411" s="59"/>
      <c r="AD411" s="23"/>
      <c r="AE411" s="23"/>
      <c r="AF411" s="23"/>
      <c r="AG411" s="23"/>
      <c r="AI411" s="31" t="s">
        <v>11</v>
      </c>
      <c r="AJ411" s="34">
        <v>11</v>
      </c>
      <c r="AK411" s="34" t="s">
        <v>58</v>
      </c>
      <c r="AL411" s="32" t="s">
        <v>58</v>
      </c>
      <c r="AM411" s="32" t="s">
        <v>58</v>
      </c>
      <c r="AN411" s="32" t="s">
        <v>58</v>
      </c>
      <c r="AO411" s="33" t="s">
        <v>58</v>
      </c>
      <c r="AP411" s="32" t="s">
        <v>58</v>
      </c>
      <c r="AQ411" s="34" t="s">
        <v>58</v>
      </c>
      <c r="AR411" s="34" t="s">
        <v>58</v>
      </c>
      <c r="AS411" s="34" t="s">
        <v>58</v>
      </c>
      <c r="AT411" s="281" t="s">
        <v>58</v>
      </c>
      <c r="AU411" s="35" t="s">
        <v>58</v>
      </c>
      <c r="AX411" s="23" t="s">
        <v>768</v>
      </c>
      <c r="AY411" s="23" t="s">
        <v>313</v>
      </c>
    </row>
    <row r="412" spans="21:51" x14ac:dyDescent="0.3">
      <c r="U412" s="23"/>
      <c r="V412" s="59"/>
      <c r="W412" s="23"/>
      <c r="X412" s="23"/>
      <c r="Y412" s="59"/>
      <c r="Z412" s="59"/>
      <c r="AA412" s="119"/>
      <c r="AB412" s="120"/>
      <c r="AC412" s="59"/>
      <c r="AD412" s="23"/>
      <c r="AE412" s="23"/>
      <c r="AF412" s="23"/>
      <c r="AG412" s="23"/>
      <c r="AI412" s="31" t="s">
        <v>11</v>
      </c>
      <c r="AJ412" s="34">
        <v>12</v>
      </c>
      <c r="AK412" s="34" t="s">
        <v>58</v>
      </c>
      <c r="AL412" s="32" t="s">
        <v>58</v>
      </c>
      <c r="AM412" s="32" t="s">
        <v>58</v>
      </c>
      <c r="AN412" s="32" t="s">
        <v>58</v>
      </c>
      <c r="AO412" s="33" t="s">
        <v>58</v>
      </c>
      <c r="AP412" s="32" t="s">
        <v>58</v>
      </c>
      <c r="AQ412" s="34" t="s">
        <v>58</v>
      </c>
      <c r="AR412" s="34" t="s">
        <v>58</v>
      </c>
      <c r="AS412" s="34" t="s">
        <v>58</v>
      </c>
      <c r="AT412" s="281" t="s">
        <v>58</v>
      </c>
      <c r="AU412" s="35" t="s">
        <v>58</v>
      </c>
      <c r="AX412" s="23" t="s">
        <v>768</v>
      </c>
      <c r="AY412" s="23" t="s">
        <v>314</v>
      </c>
    </row>
    <row r="413" spans="21:51" x14ac:dyDescent="0.3">
      <c r="U413" s="23"/>
      <c r="V413" s="59"/>
      <c r="W413" s="23"/>
      <c r="X413" s="23"/>
      <c r="Y413" s="59"/>
      <c r="Z413" s="59"/>
      <c r="AA413" s="119"/>
      <c r="AB413" s="120"/>
      <c r="AC413" s="59"/>
      <c r="AD413" s="23"/>
      <c r="AE413" s="23"/>
      <c r="AF413" s="23"/>
      <c r="AG413" s="23"/>
      <c r="AI413" s="31" t="s">
        <v>11</v>
      </c>
      <c r="AJ413" s="34">
        <v>13</v>
      </c>
      <c r="AK413" s="34" t="s">
        <v>58</v>
      </c>
      <c r="AL413" s="32" t="s">
        <v>58</v>
      </c>
      <c r="AM413" s="32" t="s">
        <v>58</v>
      </c>
      <c r="AN413" s="32" t="s">
        <v>58</v>
      </c>
      <c r="AO413" s="33" t="s">
        <v>58</v>
      </c>
      <c r="AP413" s="32" t="s">
        <v>58</v>
      </c>
      <c r="AQ413" s="34" t="s">
        <v>58</v>
      </c>
      <c r="AR413" s="34" t="s">
        <v>58</v>
      </c>
      <c r="AS413" s="34" t="s">
        <v>58</v>
      </c>
      <c r="AT413" s="281" t="s">
        <v>58</v>
      </c>
      <c r="AU413" s="35" t="s">
        <v>58</v>
      </c>
      <c r="AX413" s="23" t="s">
        <v>768</v>
      </c>
      <c r="AY413" s="23" t="s">
        <v>143</v>
      </c>
    </row>
    <row r="414" spans="21:51" x14ac:dyDescent="0.3">
      <c r="U414" s="23"/>
      <c r="V414" s="59"/>
      <c r="W414" s="23"/>
      <c r="X414" s="23"/>
      <c r="Y414" s="59"/>
      <c r="Z414" s="59"/>
      <c r="AA414" s="119"/>
      <c r="AB414" s="120"/>
      <c r="AC414" s="59"/>
      <c r="AD414" s="23"/>
      <c r="AE414" s="23"/>
      <c r="AF414" s="23"/>
      <c r="AG414" s="23"/>
      <c r="AI414" s="31" t="s">
        <v>11</v>
      </c>
      <c r="AJ414" s="34">
        <v>14</v>
      </c>
      <c r="AK414" s="34" t="s">
        <v>58</v>
      </c>
      <c r="AL414" s="32" t="s">
        <v>58</v>
      </c>
      <c r="AM414" s="32" t="s">
        <v>58</v>
      </c>
      <c r="AN414" s="32" t="s">
        <v>58</v>
      </c>
      <c r="AO414" s="33" t="s">
        <v>58</v>
      </c>
      <c r="AP414" s="32" t="s">
        <v>58</v>
      </c>
      <c r="AQ414" s="34" t="s">
        <v>58</v>
      </c>
      <c r="AR414" s="34" t="s">
        <v>58</v>
      </c>
      <c r="AS414" s="34" t="s">
        <v>58</v>
      </c>
      <c r="AT414" s="281" t="s">
        <v>58</v>
      </c>
      <c r="AU414" s="35" t="s">
        <v>58</v>
      </c>
      <c r="AX414" s="23" t="s">
        <v>768</v>
      </c>
      <c r="AY414" s="23" t="s">
        <v>315</v>
      </c>
    </row>
    <row r="415" spans="21:51" x14ac:dyDescent="0.3">
      <c r="U415" s="23"/>
      <c r="V415" s="59"/>
      <c r="W415" s="23"/>
      <c r="X415" s="23"/>
      <c r="Y415" s="59"/>
      <c r="Z415" s="59"/>
      <c r="AA415" s="119"/>
      <c r="AB415" s="120"/>
      <c r="AC415" s="59"/>
      <c r="AD415" s="23"/>
      <c r="AE415" s="23"/>
      <c r="AF415" s="23"/>
      <c r="AG415" s="23"/>
      <c r="AI415" s="31" t="s">
        <v>11</v>
      </c>
      <c r="AJ415" s="34">
        <v>15</v>
      </c>
      <c r="AK415" s="34" t="s">
        <v>58</v>
      </c>
      <c r="AL415" s="32" t="s">
        <v>58</v>
      </c>
      <c r="AM415" s="32" t="s">
        <v>58</v>
      </c>
      <c r="AN415" s="32" t="s">
        <v>58</v>
      </c>
      <c r="AO415" s="33" t="s">
        <v>58</v>
      </c>
      <c r="AP415" s="32" t="s">
        <v>58</v>
      </c>
      <c r="AQ415" s="34" t="s">
        <v>58</v>
      </c>
      <c r="AR415" s="34" t="s">
        <v>58</v>
      </c>
      <c r="AS415" s="34" t="s">
        <v>58</v>
      </c>
      <c r="AT415" s="281" t="s">
        <v>58</v>
      </c>
      <c r="AU415" s="35" t="s">
        <v>58</v>
      </c>
      <c r="AX415" s="23" t="s">
        <v>768</v>
      </c>
      <c r="AY415" s="23" t="s">
        <v>317</v>
      </c>
    </row>
    <row r="416" spans="21:51" x14ac:dyDescent="0.3">
      <c r="U416" s="23"/>
      <c r="V416" s="59"/>
      <c r="W416" s="23"/>
      <c r="X416" s="23"/>
      <c r="Y416" s="59"/>
      <c r="Z416" s="59"/>
      <c r="AA416" s="119"/>
      <c r="AB416" s="120"/>
      <c r="AC416" s="59"/>
      <c r="AD416" s="23"/>
      <c r="AE416" s="23"/>
      <c r="AF416" s="23"/>
      <c r="AG416" s="23"/>
      <c r="AI416" s="31" t="s">
        <v>11</v>
      </c>
      <c r="AJ416" s="34">
        <v>16</v>
      </c>
      <c r="AK416" s="34" t="s">
        <v>58</v>
      </c>
      <c r="AL416" s="32" t="s">
        <v>58</v>
      </c>
      <c r="AM416" s="32" t="s">
        <v>58</v>
      </c>
      <c r="AN416" s="32" t="s">
        <v>58</v>
      </c>
      <c r="AO416" s="33" t="s">
        <v>58</v>
      </c>
      <c r="AP416" s="32" t="s">
        <v>58</v>
      </c>
      <c r="AQ416" s="34" t="s">
        <v>58</v>
      </c>
      <c r="AR416" s="34" t="s">
        <v>58</v>
      </c>
      <c r="AS416" s="34" t="s">
        <v>58</v>
      </c>
      <c r="AT416" s="281" t="s">
        <v>58</v>
      </c>
      <c r="AU416" s="35" t="s">
        <v>58</v>
      </c>
      <c r="AX416" s="23" t="s">
        <v>768</v>
      </c>
      <c r="AY416" s="23" t="s">
        <v>201</v>
      </c>
    </row>
    <row r="417" spans="21:51" x14ac:dyDescent="0.3">
      <c r="U417" s="23"/>
      <c r="V417" s="59"/>
      <c r="W417" s="23"/>
      <c r="X417" s="23"/>
      <c r="Y417" s="59"/>
      <c r="Z417" s="59"/>
      <c r="AA417" s="119"/>
      <c r="AB417" s="120"/>
      <c r="AC417" s="59"/>
      <c r="AD417" s="23"/>
      <c r="AE417" s="23"/>
      <c r="AF417" s="23"/>
      <c r="AG417" s="23"/>
      <c r="AI417" s="31" t="s">
        <v>11</v>
      </c>
      <c r="AJ417" s="34">
        <v>17</v>
      </c>
      <c r="AK417" s="34" t="s">
        <v>58</v>
      </c>
      <c r="AL417" s="32" t="s">
        <v>58</v>
      </c>
      <c r="AM417" s="32" t="s">
        <v>58</v>
      </c>
      <c r="AN417" s="32" t="s">
        <v>58</v>
      </c>
      <c r="AO417" s="33" t="s">
        <v>58</v>
      </c>
      <c r="AP417" s="32" t="s">
        <v>58</v>
      </c>
      <c r="AQ417" s="34" t="s">
        <v>58</v>
      </c>
      <c r="AR417" s="34" t="s">
        <v>58</v>
      </c>
      <c r="AS417" s="34" t="s">
        <v>58</v>
      </c>
      <c r="AT417" s="281" t="s">
        <v>58</v>
      </c>
      <c r="AU417" s="35" t="s">
        <v>58</v>
      </c>
      <c r="AX417" s="23" t="s">
        <v>768</v>
      </c>
      <c r="AY417" s="23" t="s">
        <v>1087</v>
      </c>
    </row>
    <row r="418" spans="21:51" x14ac:dyDescent="0.3">
      <c r="U418" s="23"/>
      <c r="V418" s="59"/>
      <c r="W418" s="23"/>
      <c r="X418" s="23"/>
      <c r="Y418" s="59"/>
      <c r="Z418" s="59"/>
      <c r="AA418" s="119"/>
      <c r="AB418" s="120"/>
      <c r="AC418" s="59"/>
      <c r="AD418" s="23"/>
      <c r="AE418" s="23"/>
      <c r="AF418" s="23"/>
      <c r="AG418" s="23"/>
      <c r="AI418" s="31" t="s">
        <v>11</v>
      </c>
      <c r="AJ418" s="34">
        <v>18</v>
      </c>
      <c r="AK418" s="34" t="s">
        <v>58</v>
      </c>
      <c r="AL418" s="32" t="s">
        <v>58</v>
      </c>
      <c r="AM418" s="32" t="s">
        <v>58</v>
      </c>
      <c r="AN418" s="32" t="s">
        <v>58</v>
      </c>
      <c r="AO418" s="33" t="s">
        <v>58</v>
      </c>
      <c r="AP418" s="32" t="s">
        <v>58</v>
      </c>
      <c r="AQ418" s="34" t="s">
        <v>58</v>
      </c>
      <c r="AR418" s="34" t="s">
        <v>58</v>
      </c>
      <c r="AS418" s="34" t="s">
        <v>58</v>
      </c>
      <c r="AT418" s="281" t="s">
        <v>58</v>
      </c>
      <c r="AU418" s="35" t="s">
        <v>58</v>
      </c>
      <c r="AX418" s="23" t="s">
        <v>768</v>
      </c>
      <c r="AY418" s="23" t="s">
        <v>318</v>
      </c>
    </row>
    <row r="419" spans="21:51" ht="15" thickBot="1" x14ac:dyDescent="0.35">
      <c r="U419" s="23"/>
      <c r="V419" s="59"/>
      <c r="W419" s="23"/>
      <c r="X419" s="23"/>
      <c r="Y419" s="59"/>
      <c r="Z419" s="59"/>
      <c r="AA419" s="119"/>
      <c r="AB419" s="120"/>
      <c r="AC419" s="59"/>
      <c r="AD419" s="23"/>
      <c r="AE419" s="23"/>
      <c r="AF419" s="23"/>
      <c r="AG419" s="23"/>
      <c r="AI419" s="50" t="s">
        <v>11</v>
      </c>
      <c r="AJ419" s="51">
        <v>19</v>
      </c>
      <c r="AK419" s="51" t="s">
        <v>58</v>
      </c>
      <c r="AL419" s="56" t="s">
        <v>58</v>
      </c>
      <c r="AM419" s="56" t="s">
        <v>58</v>
      </c>
      <c r="AN419" s="56" t="s">
        <v>58</v>
      </c>
      <c r="AO419" s="57" t="s">
        <v>58</v>
      </c>
      <c r="AP419" s="56" t="s">
        <v>58</v>
      </c>
      <c r="AQ419" s="51" t="s">
        <v>58</v>
      </c>
      <c r="AR419" s="51" t="s">
        <v>58</v>
      </c>
      <c r="AS419" s="51" t="s">
        <v>58</v>
      </c>
      <c r="AT419" s="296" t="s">
        <v>58</v>
      </c>
      <c r="AU419" s="58" t="s">
        <v>58</v>
      </c>
      <c r="AX419" s="23" t="s">
        <v>768</v>
      </c>
      <c r="AY419" s="23" t="s">
        <v>319</v>
      </c>
    </row>
    <row r="420" spans="21:51" x14ac:dyDescent="0.3">
      <c r="U420" s="23"/>
      <c r="V420" s="59"/>
      <c r="W420" s="23"/>
      <c r="X420" s="23"/>
      <c r="Y420" s="59"/>
      <c r="Z420" s="59"/>
      <c r="AA420" s="119"/>
      <c r="AB420" s="120"/>
      <c r="AC420" s="59"/>
      <c r="AD420" s="23"/>
      <c r="AE420" s="23"/>
      <c r="AF420" s="23"/>
      <c r="AG420" s="23"/>
      <c r="AI420" s="13" t="s">
        <v>532</v>
      </c>
      <c r="AJ420" s="15">
        <v>1</v>
      </c>
      <c r="AK420" s="45" t="s">
        <v>53</v>
      </c>
      <c r="AL420" s="49">
        <v>7</v>
      </c>
      <c r="AM420" s="14">
        <v>1</v>
      </c>
      <c r="AN420" s="14" t="s">
        <v>54</v>
      </c>
      <c r="AO420" s="49" t="s">
        <v>55</v>
      </c>
      <c r="AP420" s="14" t="s">
        <v>56</v>
      </c>
      <c r="AQ420" s="15" t="s">
        <v>543</v>
      </c>
      <c r="AR420" s="15">
        <v>80000</v>
      </c>
      <c r="AS420" s="15" t="s">
        <v>97</v>
      </c>
      <c r="AT420" s="279" t="s">
        <v>549</v>
      </c>
      <c r="AU420" s="16" t="s">
        <v>544</v>
      </c>
      <c r="AX420" s="23" t="s">
        <v>768</v>
      </c>
      <c r="AY420" s="23" t="s">
        <v>1088</v>
      </c>
    </row>
    <row r="421" spans="21:51" x14ac:dyDescent="0.3">
      <c r="U421" s="23"/>
      <c r="V421" s="59"/>
      <c r="W421" s="23"/>
      <c r="X421" s="23"/>
      <c r="Y421" s="59"/>
      <c r="Z421" s="59"/>
      <c r="AA421" s="119"/>
      <c r="AB421" s="120"/>
      <c r="AC421" s="59"/>
      <c r="AD421" s="23"/>
      <c r="AE421" s="23"/>
      <c r="AF421" s="23"/>
      <c r="AG421" s="23"/>
      <c r="AI421" s="31" t="s">
        <v>532</v>
      </c>
      <c r="AJ421" s="34">
        <v>2</v>
      </c>
      <c r="AK421" s="34" t="s">
        <v>379</v>
      </c>
      <c r="AL421" s="32">
        <v>6</v>
      </c>
      <c r="AM421" s="32">
        <v>3</v>
      </c>
      <c r="AN421" s="32" t="s">
        <v>61</v>
      </c>
      <c r="AO421" s="33" t="s">
        <v>60</v>
      </c>
      <c r="AP421" s="32" t="s">
        <v>69</v>
      </c>
      <c r="AQ421" s="34" t="s">
        <v>380</v>
      </c>
      <c r="AR421" s="34">
        <v>80000</v>
      </c>
      <c r="AS421" s="34" t="s">
        <v>97</v>
      </c>
      <c r="AT421" s="281" t="s">
        <v>595</v>
      </c>
      <c r="AU421" s="35" t="s">
        <v>381</v>
      </c>
      <c r="AX421" s="23" t="s">
        <v>768</v>
      </c>
      <c r="AY421" s="23" t="s">
        <v>320</v>
      </c>
    </row>
    <row r="422" spans="21:51" x14ac:dyDescent="0.3">
      <c r="U422" s="23"/>
      <c r="V422" s="59"/>
      <c r="W422" s="23"/>
      <c r="X422" s="23"/>
      <c r="Y422" s="59"/>
      <c r="Z422" s="59"/>
      <c r="AA422" s="119"/>
      <c r="AB422" s="120"/>
      <c r="AC422" s="59"/>
      <c r="AD422" s="23"/>
      <c r="AE422" s="23"/>
      <c r="AF422" s="23"/>
      <c r="AG422" s="23"/>
      <c r="AI422" s="31" t="s">
        <v>532</v>
      </c>
      <c r="AJ422" s="34">
        <v>3</v>
      </c>
      <c r="AK422" s="34" t="s">
        <v>382</v>
      </c>
      <c r="AL422" s="32">
        <v>5</v>
      </c>
      <c r="AM422" s="32">
        <v>2</v>
      </c>
      <c r="AN422" s="32" t="s">
        <v>60</v>
      </c>
      <c r="AO422" s="33" t="s">
        <v>60</v>
      </c>
      <c r="AP422" s="32" t="s">
        <v>93</v>
      </c>
      <c r="AQ422" s="34" t="s">
        <v>551</v>
      </c>
      <c r="AR422" s="34">
        <v>100000</v>
      </c>
      <c r="AS422" s="34" t="s">
        <v>97</v>
      </c>
      <c r="AT422" s="281" t="s">
        <v>552</v>
      </c>
      <c r="AU422" s="35" t="s">
        <v>383</v>
      </c>
      <c r="AX422" s="23" t="s">
        <v>768</v>
      </c>
      <c r="AY422" s="23" t="s">
        <v>1092</v>
      </c>
    </row>
    <row r="423" spans="21:51" x14ac:dyDescent="0.3">
      <c r="U423" s="23"/>
      <c r="V423" s="59"/>
      <c r="W423" s="23"/>
      <c r="X423" s="23"/>
      <c r="Y423" s="59"/>
      <c r="Z423" s="59"/>
      <c r="AA423" s="119"/>
      <c r="AB423" s="120"/>
      <c r="AC423" s="59"/>
      <c r="AD423" s="23"/>
      <c r="AE423" s="23"/>
      <c r="AF423" s="23"/>
      <c r="AG423" s="23"/>
      <c r="AI423" s="31" t="s">
        <v>532</v>
      </c>
      <c r="AJ423" s="34">
        <v>4</v>
      </c>
      <c r="AK423" s="34" t="s">
        <v>577</v>
      </c>
      <c r="AL423" s="32">
        <v>5</v>
      </c>
      <c r="AM423" s="32">
        <v>3</v>
      </c>
      <c r="AN423" s="32" t="s">
        <v>60</v>
      </c>
      <c r="AO423" s="33" t="s">
        <v>60</v>
      </c>
      <c r="AP423" s="32" t="s">
        <v>62</v>
      </c>
      <c r="AQ423" s="34" t="s">
        <v>578</v>
      </c>
      <c r="AR423" s="34">
        <v>130000</v>
      </c>
      <c r="AS423" s="34" t="s">
        <v>97</v>
      </c>
      <c r="AT423" s="281" t="s">
        <v>579</v>
      </c>
      <c r="AU423" s="35" t="s">
        <v>384</v>
      </c>
      <c r="AX423" s="23" t="s">
        <v>768</v>
      </c>
      <c r="AY423" s="23" t="s">
        <v>1091</v>
      </c>
    </row>
    <row r="424" spans="21:51" x14ac:dyDescent="0.3">
      <c r="U424" s="23"/>
      <c r="V424" s="59"/>
      <c r="W424" s="23"/>
      <c r="X424" s="23"/>
      <c r="Y424" s="59"/>
      <c r="Z424" s="59"/>
      <c r="AA424" s="119"/>
      <c r="AB424" s="120"/>
      <c r="AC424" s="59"/>
      <c r="AD424" s="23"/>
      <c r="AE424" s="23"/>
      <c r="AF424" s="23"/>
      <c r="AG424" s="23"/>
      <c r="AI424" s="31" t="s">
        <v>532</v>
      </c>
      <c r="AJ424" s="34">
        <v>5</v>
      </c>
      <c r="AK424" s="34" t="s">
        <v>68</v>
      </c>
      <c r="AL424" s="32">
        <v>6</v>
      </c>
      <c r="AM424" s="32">
        <v>3</v>
      </c>
      <c r="AN424" s="32" t="s">
        <v>60</v>
      </c>
      <c r="AO424" s="33" t="s">
        <v>55</v>
      </c>
      <c r="AP424" s="32" t="s">
        <v>69</v>
      </c>
      <c r="AQ424" s="34" t="s">
        <v>70</v>
      </c>
      <c r="AR424" s="34">
        <v>140000</v>
      </c>
      <c r="AS424" s="34" t="s">
        <v>97</v>
      </c>
      <c r="AT424" s="281" t="s">
        <v>629</v>
      </c>
      <c r="AU424" s="35" t="s">
        <v>71</v>
      </c>
      <c r="AX424" s="23" t="s">
        <v>768</v>
      </c>
      <c r="AY424" s="23" t="s">
        <v>1094</v>
      </c>
    </row>
    <row r="425" spans="21:51" x14ac:dyDescent="0.3">
      <c r="U425" s="23"/>
      <c r="V425" s="59"/>
      <c r="W425" s="23"/>
      <c r="X425" s="23"/>
      <c r="Y425" s="59"/>
      <c r="Z425" s="59"/>
      <c r="AA425" s="119"/>
      <c r="AB425" s="120"/>
      <c r="AC425" s="59"/>
      <c r="AD425" s="23"/>
      <c r="AE425" s="23"/>
      <c r="AF425" s="23"/>
      <c r="AG425" s="23"/>
      <c r="AI425" s="31" t="s">
        <v>532</v>
      </c>
      <c r="AJ425" s="34">
        <v>6</v>
      </c>
      <c r="AK425" s="34" t="s">
        <v>109</v>
      </c>
      <c r="AL425" s="32">
        <v>5</v>
      </c>
      <c r="AM425" s="32">
        <v>3</v>
      </c>
      <c r="AN425" s="32" t="s">
        <v>60</v>
      </c>
      <c r="AO425" s="33" t="s">
        <v>61</v>
      </c>
      <c r="AP425" s="32" t="s">
        <v>73</v>
      </c>
      <c r="AQ425" s="34" t="s">
        <v>625</v>
      </c>
      <c r="AR425" s="34">
        <v>170000</v>
      </c>
      <c r="AS425" s="34" t="s">
        <v>97</v>
      </c>
      <c r="AT425" s="281" t="s">
        <v>567</v>
      </c>
      <c r="AU425" s="35" t="s">
        <v>111</v>
      </c>
      <c r="AX425" s="23" t="s">
        <v>768</v>
      </c>
      <c r="AY425" s="23" t="s">
        <v>325</v>
      </c>
    </row>
    <row r="426" spans="21:51" x14ac:dyDescent="0.3">
      <c r="U426" s="23"/>
      <c r="V426" s="59"/>
      <c r="W426" s="23"/>
      <c r="X426" s="23"/>
      <c r="Y426" s="59"/>
      <c r="Z426" s="59"/>
      <c r="AA426" s="119"/>
      <c r="AB426" s="120"/>
      <c r="AC426" s="59"/>
      <c r="AD426" s="23"/>
      <c r="AE426" s="23"/>
      <c r="AF426" s="23"/>
      <c r="AG426" s="23"/>
      <c r="AI426" s="31" t="s">
        <v>532</v>
      </c>
      <c r="AJ426" s="34">
        <v>7</v>
      </c>
      <c r="AK426" s="44" t="s">
        <v>288</v>
      </c>
      <c r="AL426" s="33">
        <v>6</v>
      </c>
      <c r="AM426" s="32">
        <v>3</v>
      </c>
      <c r="AN426" s="32" t="s">
        <v>61</v>
      </c>
      <c r="AO426" s="33" t="s">
        <v>60</v>
      </c>
      <c r="AP426" s="32" t="s">
        <v>62</v>
      </c>
      <c r="AQ426" s="34" t="s">
        <v>667</v>
      </c>
      <c r="AR426" s="34">
        <v>170000</v>
      </c>
      <c r="AS426" s="34" t="s">
        <v>97</v>
      </c>
      <c r="AT426" s="281" t="s">
        <v>668</v>
      </c>
      <c r="AU426" s="35" t="s">
        <v>669</v>
      </c>
      <c r="AX426" s="23" t="s">
        <v>768</v>
      </c>
      <c r="AY426" s="23" t="s">
        <v>1098</v>
      </c>
    </row>
    <row r="427" spans="21:51" x14ac:dyDescent="0.3">
      <c r="U427" s="23"/>
      <c r="V427" s="59"/>
      <c r="W427" s="23"/>
      <c r="X427" s="23"/>
      <c r="Y427" s="59"/>
      <c r="Z427" s="59"/>
      <c r="AA427" s="119"/>
      <c r="AB427" s="120"/>
      <c r="AC427" s="59"/>
      <c r="AD427" s="23"/>
      <c r="AE427" s="23"/>
      <c r="AF427" s="23"/>
      <c r="AG427" s="23"/>
      <c r="AI427" s="31" t="s">
        <v>532</v>
      </c>
      <c r="AJ427" s="34">
        <v>8</v>
      </c>
      <c r="AK427" s="34" t="s">
        <v>565</v>
      </c>
      <c r="AL427" s="32">
        <v>5</v>
      </c>
      <c r="AM427" s="32">
        <v>3</v>
      </c>
      <c r="AN427" s="32" t="s">
        <v>60</v>
      </c>
      <c r="AO427" s="33" t="s">
        <v>61</v>
      </c>
      <c r="AP427" s="32" t="s">
        <v>69</v>
      </c>
      <c r="AQ427" s="34" t="s">
        <v>566</v>
      </c>
      <c r="AR427" s="34">
        <v>180000</v>
      </c>
      <c r="AS427" s="34" t="s">
        <v>97</v>
      </c>
      <c r="AT427" s="281" t="s">
        <v>567</v>
      </c>
      <c r="AU427" s="35" t="s">
        <v>568</v>
      </c>
      <c r="AX427" s="23" t="s">
        <v>768</v>
      </c>
      <c r="AY427" s="23" t="s">
        <v>316</v>
      </c>
    </row>
    <row r="428" spans="21:51" x14ac:dyDescent="0.3">
      <c r="U428" s="23"/>
      <c r="V428" s="59"/>
      <c r="W428" s="23"/>
      <c r="X428" s="23"/>
      <c r="Y428" s="59"/>
      <c r="Z428" s="59"/>
      <c r="AA428" s="119"/>
      <c r="AB428" s="120"/>
      <c r="AC428" s="59"/>
      <c r="AD428" s="23"/>
      <c r="AE428" s="23"/>
      <c r="AF428" s="23"/>
      <c r="AG428" s="23"/>
      <c r="AI428" s="31" t="s">
        <v>532</v>
      </c>
      <c r="AJ428" s="34">
        <v>9</v>
      </c>
      <c r="AK428" s="34" t="s">
        <v>556</v>
      </c>
      <c r="AL428" s="32">
        <v>5</v>
      </c>
      <c r="AM428" s="32">
        <v>4</v>
      </c>
      <c r="AN428" s="32" t="s">
        <v>60</v>
      </c>
      <c r="AO428" s="33" t="s">
        <v>56</v>
      </c>
      <c r="AP428" s="32" t="s">
        <v>69</v>
      </c>
      <c r="AQ428" s="34" t="s">
        <v>557</v>
      </c>
      <c r="AR428" s="34">
        <v>190000</v>
      </c>
      <c r="AS428" s="34" t="s">
        <v>97</v>
      </c>
      <c r="AT428" s="281" t="s">
        <v>558</v>
      </c>
      <c r="AU428" s="35" t="s">
        <v>560</v>
      </c>
      <c r="AX428" s="23" t="s">
        <v>768</v>
      </c>
      <c r="AY428" s="23" t="s">
        <v>354</v>
      </c>
    </row>
    <row r="429" spans="21:51" x14ac:dyDescent="0.3">
      <c r="U429" s="23"/>
      <c r="V429" s="59"/>
      <c r="W429" s="23"/>
      <c r="X429" s="23"/>
      <c r="Y429" s="59"/>
      <c r="Z429" s="59"/>
      <c r="AA429" s="119"/>
      <c r="AB429" s="120"/>
      <c r="AC429" s="59"/>
      <c r="AD429" s="23"/>
      <c r="AE429" s="23"/>
      <c r="AF429" s="23"/>
      <c r="AG429" s="23"/>
      <c r="AI429" s="31" t="s">
        <v>532</v>
      </c>
      <c r="AJ429" s="34">
        <v>10</v>
      </c>
      <c r="AK429" s="34" t="s">
        <v>365</v>
      </c>
      <c r="AL429" s="32">
        <v>6</v>
      </c>
      <c r="AM429" s="32">
        <v>4</v>
      </c>
      <c r="AN429" s="32" t="s">
        <v>60</v>
      </c>
      <c r="AO429" s="33" t="s">
        <v>60</v>
      </c>
      <c r="AP429" s="32" t="s">
        <v>69</v>
      </c>
      <c r="AQ429" s="34" t="s">
        <v>105</v>
      </c>
      <c r="AR429" s="34">
        <v>210000</v>
      </c>
      <c r="AS429" s="34" t="s">
        <v>97</v>
      </c>
      <c r="AT429" s="281" t="s">
        <v>555</v>
      </c>
      <c r="AU429" s="35" t="s">
        <v>106</v>
      </c>
      <c r="AX429" s="23" t="s">
        <v>768</v>
      </c>
      <c r="AY429" s="23" t="s">
        <v>1097</v>
      </c>
    </row>
    <row r="430" spans="21:51" x14ac:dyDescent="0.3">
      <c r="U430" s="23"/>
      <c r="V430" s="59"/>
      <c r="W430" s="23"/>
      <c r="X430" s="23"/>
      <c r="Y430" s="59"/>
      <c r="Z430" s="59"/>
      <c r="AA430" s="119"/>
      <c r="AB430" s="120"/>
      <c r="AC430" s="59"/>
      <c r="AD430" s="23"/>
      <c r="AE430" s="23"/>
      <c r="AF430" s="23"/>
      <c r="AG430" s="23"/>
      <c r="AI430" s="31" t="s">
        <v>532</v>
      </c>
      <c r="AJ430" s="34">
        <v>11</v>
      </c>
      <c r="AK430" s="34" t="s">
        <v>289</v>
      </c>
      <c r="AL430" s="32">
        <v>6</v>
      </c>
      <c r="AM430" s="32">
        <v>4</v>
      </c>
      <c r="AN430" s="32" t="s">
        <v>60</v>
      </c>
      <c r="AO430" s="33" t="s">
        <v>61</v>
      </c>
      <c r="AP430" s="32" t="s">
        <v>69</v>
      </c>
      <c r="AQ430" s="34" t="s">
        <v>287</v>
      </c>
      <c r="AR430" s="34">
        <v>215000</v>
      </c>
      <c r="AS430" s="34" t="s">
        <v>97</v>
      </c>
      <c r="AT430" s="281" t="s">
        <v>555</v>
      </c>
      <c r="AU430" s="35" t="s">
        <v>290</v>
      </c>
      <c r="AX430" s="23" t="s">
        <v>768</v>
      </c>
      <c r="AY430" s="23" t="s">
        <v>347</v>
      </c>
    </row>
    <row r="431" spans="21:51" x14ac:dyDescent="0.3">
      <c r="U431" s="23"/>
      <c r="V431" s="59"/>
      <c r="W431" s="23"/>
      <c r="X431" s="23"/>
      <c r="Y431" s="59"/>
      <c r="Z431" s="59"/>
      <c r="AA431" s="119"/>
      <c r="AB431" s="120"/>
      <c r="AC431" s="59"/>
      <c r="AD431" s="23"/>
      <c r="AE431" s="23"/>
      <c r="AF431" s="23"/>
      <c r="AG431" s="23"/>
      <c r="AI431" s="31" t="s">
        <v>532</v>
      </c>
      <c r="AJ431" s="34">
        <v>12</v>
      </c>
      <c r="AK431" s="34" t="s">
        <v>118</v>
      </c>
      <c r="AL431" s="32">
        <v>5</v>
      </c>
      <c r="AM431" s="32">
        <v>5</v>
      </c>
      <c r="AN431" s="32" t="s">
        <v>61</v>
      </c>
      <c r="AO431" s="33" t="s">
        <v>56</v>
      </c>
      <c r="AP431" s="32" t="s">
        <v>73</v>
      </c>
      <c r="AQ431" s="34" t="s">
        <v>649</v>
      </c>
      <c r="AR431" s="34">
        <v>220000</v>
      </c>
      <c r="AS431" s="34" t="s">
        <v>97</v>
      </c>
      <c r="AT431" s="281" t="s">
        <v>571</v>
      </c>
      <c r="AU431" s="35" t="s">
        <v>98</v>
      </c>
      <c r="AX431" s="23" t="s">
        <v>768</v>
      </c>
      <c r="AY431" s="23" t="s">
        <v>1096</v>
      </c>
    </row>
    <row r="432" spans="21:51" x14ac:dyDescent="0.3">
      <c r="U432" s="23"/>
      <c r="V432" s="59"/>
      <c r="W432" s="23"/>
      <c r="X432" s="23"/>
      <c r="Y432" s="59"/>
      <c r="Z432" s="59"/>
      <c r="AA432" s="119"/>
      <c r="AB432" s="120"/>
      <c r="AC432" s="59"/>
      <c r="AD432" s="23"/>
      <c r="AE432" s="23"/>
      <c r="AF432" s="23"/>
      <c r="AG432" s="23"/>
      <c r="AI432" s="31" t="s">
        <v>532</v>
      </c>
      <c r="AJ432" s="34">
        <v>13</v>
      </c>
      <c r="AK432" s="34" t="s">
        <v>286</v>
      </c>
      <c r="AL432" s="32">
        <v>5</v>
      </c>
      <c r="AM432" s="32">
        <v>5</v>
      </c>
      <c r="AN432" s="32" t="s">
        <v>61</v>
      </c>
      <c r="AO432" s="33" t="s">
        <v>56</v>
      </c>
      <c r="AP432" s="32" t="s">
        <v>69</v>
      </c>
      <c r="AQ432" s="34" t="s">
        <v>658</v>
      </c>
      <c r="AR432" s="34">
        <v>240000</v>
      </c>
      <c r="AS432" s="34" t="s">
        <v>97</v>
      </c>
      <c r="AT432" s="281" t="s">
        <v>659</v>
      </c>
      <c r="AU432" s="35" t="s">
        <v>291</v>
      </c>
      <c r="AX432" s="23" t="s">
        <v>768</v>
      </c>
      <c r="AY432" s="23" t="s">
        <v>1093</v>
      </c>
    </row>
    <row r="433" spans="21:51" x14ac:dyDescent="0.3">
      <c r="U433" s="23"/>
      <c r="V433" s="59"/>
      <c r="W433" s="23"/>
      <c r="X433" s="23"/>
      <c r="Y433" s="59"/>
      <c r="Z433" s="59"/>
      <c r="AA433" s="119"/>
      <c r="AB433" s="120"/>
      <c r="AC433" s="59"/>
      <c r="AD433" s="23"/>
      <c r="AE433" s="23"/>
      <c r="AF433" s="23"/>
      <c r="AG433" s="23"/>
      <c r="AI433" s="31" t="s">
        <v>532</v>
      </c>
      <c r="AJ433" s="34">
        <v>14</v>
      </c>
      <c r="AK433" s="34" t="s">
        <v>79</v>
      </c>
      <c r="AL433" s="32">
        <v>5</v>
      </c>
      <c r="AM433" s="32">
        <v>5</v>
      </c>
      <c r="AN433" s="32" t="s">
        <v>61</v>
      </c>
      <c r="AO433" s="33" t="s">
        <v>61</v>
      </c>
      <c r="AP433" s="32" t="s">
        <v>73</v>
      </c>
      <c r="AQ433" s="34" t="s">
        <v>615</v>
      </c>
      <c r="AR433" s="34">
        <v>250000</v>
      </c>
      <c r="AS433" s="34" t="s">
        <v>97</v>
      </c>
      <c r="AT433" s="281" t="s">
        <v>574</v>
      </c>
      <c r="AU433" s="35" t="s">
        <v>618</v>
      </c>
      <c r="AX433" s="23" t="s">
        <v>768</v>
      </c>
      <c r="AY433" s="23" t="s">
        <v>1095</v>
      </c>
    </row>
    <row r="434" spans="21:51" x14ac:dyDescent="0.3">
      <c r="U434" s="23"/>
      <c r="V434" s="59"/>
      <c r="W434" s="23"/>
      <c r="X434" s="23"/>
      <c r="Y434" s="59"/>
      <c r="Z434" s="59"/>
      <c r="AA434" s="119"/>
      <c r="AB434" s="120"/>
      <c r="AC434" s="59"/>
      <c r="AD434" s="23"/>
      <c r="AE434" s="23"/>
      <c r="AF434" s="23"/>
      <c r="AG434" s="23"/>
      <c r="AI434" s="31" t="s">
        <v>532</v>
      </c>
      <c r="AJ434" s="34">
        <v>15</v>
      </c>
      <c r="AK434" s="34" t="s">
        <v>77</v>
      </c>
      <c r="AL434" s="32">
        <v>5</v>
      </c>
      <c r="AM434" s="32">
        <v>2</v>
      </c>
      <c r="AN434" s="32" t="s">
        <v>60</v>
      </c>
      <c r="AO434" s="33" t="s">
        <v>72</v>
      </c>
      <c r="AP434" s="32" t="s">
        <v>93</v>
      </c>
      <c r="AQ434" s="34" t="s">
        <v>616</v>
      </c>
      <c r="AR434" s="34">
        <v>0</v>
      </c>
      <c r="AS434" s="34" t="s">
        <v>97</v>
      </c>
      <c r="AT434" s="281" t="s">
        <v>617</v>
      </c>
      <c r="AU434" s="35" t="s">
        <v>619</v>
      </c>
      <c r="AX434" s="23" t="s">
        <v>768</v>
      </c>
      <c r="AY434" s="23" t="s">
        <v>331</v>
      </c>
    </row>
    <row r="435" spans="21:51" x14ac:dyDescent="0.3">
      <c r="U435" s="23"/>
      <c r="V435" s="59"/>
      <c r="W435" s="23"/>
      <c r="X435" s="23"/>
      <c r="Y435" s="59"/>
      <c r="Z435" s="59"/>
      <c r="AA435" s="119"/>
      <c r="AB435" s="120"/>
      <c r="AC435" s="59"/>
      <c r="AD435" s="23"/>
      <c r="AE435" s="23"/>
      <c r="AF435" s="23"/>
      <c r="AG435" s="23"/>
      <c r="AI435" s="31" t="s">
        <v>532</v>
      </c>
      <c r="AJ435" s="34">
        <v>16</v>
      </c>
      <c r="AK435" s="34" t="s">
        <v>422</v>
      </c>
      <c r="AL435" s="32">
        <v>5</v>
      </c>
      <c r="AM435" s="32">
        <v>5</v>
      </c>
      <c r="AN435" s="32" t="s">
        <v>61</v>
      </c>
      <c r="AO435" s="33" t="s">
        <v>61</v>
      </c>
      <c r="AP435" s="32" t="s">
        <v>73</v>
      </c>
      <c r="AQ435" s="34" t="s">
        <v>80</v>
      </c>
      <c r="AR435" s="34">
        <v>250000</v>
      </c>
      <c r="AS435" s="34" t="s">
        <v>97</v>
      </c>
      <c r="AT435" s="281" t="s">
        <v>558</v>
      </c>
      <c r="AU435" s="35" t="s">
        <v>81</v>
      </c>
      <c r="AX435" s="23" t="s">
        <v>768</v>
      </c>
      <c r="AY435" s="23" t="s">
        <v>332</v>
      </c>
    </row>
    <row r="436" spans="21:51" x14ac:dyDescent="0.3">
      <c r="U436" s="23"/>
      <c r="V436" s="59"/>
      <c r="W436" s="23"/>
      <c r="X436" s="23"/>
      <c r="Y436" s="59"/>
      <c r="Z436" s="59"/>
      <c r="AA436" s="119"/>
      <c r="AB436" s="120"/>
      <c r="AC436" s="59"/>
      <c r="AD436" s="23"/>
      <c r="AE436" s="23"/>
      <c r="AF436" s="23"/>
      <c r="AG436" s="23"/>
      <c r="AI436" s="31" t="s">
        <v>532</v>
      </c>
      <c r="AJ436" s="34">
        <v>17</v>
      </c>
      <c r="AK436" s="34" t="s">
        <v>114</v>
      </c>
      <c r="AL436" s="32">
        <v>7</v>
      </c>
      <c r="AM436" s="32">
        <v>4</v>
      </c>
      <c r="AN436" s="32" t="s">
        <v>54</v>
      </c>
      <c r="AO436" s="33" t="s">
        <v>60</v>
      </c>
      <c r="AP436" s="32" t="s">
        <v>69</v>
      </c>
      <c r="AQ436" s="34" t="s">
        <v>126</v>
      </c>
      <c r="AR436" s="34">
        <v>300000</v>
      </c>
      <c r="AS436" s="34" t="s">
        <v>97</v>
      </c>
      <c r="AT436" s="281" t="s">
        <v>555</v>
      </c>
      <c r="AU436" s="35" t="s">
        <v>559</v>
      </c>
      <c r="AX436" s="23" t="s">
        <v>768</v>
      </c>
      <c r="AY436" s="23" t="s">
        <v>333</v>
      </c>
    </row>
    <row r="437" spans="21:51" x14ac:dyDescent="0.3">
      <c r="U437" s="23"/>
      <c r="V437" s="59"/>
      <c r="W437" s="23"/>
      <c r="X437" s="23"/>
      <c r="Y437" s="59"/>
      <c r="Z437" s="59"/>
      <c r="AA437" s="119"/>
      <c r="AB437" s="120"/>
      <c r="AC437" s="59"/>
      <c r="AD437" s="23"/>
      <c r="AE437" s="23"/>
      <c r="AF437" s="23"/>
      <c r="AG437" s="23"/>
      <c r="AI437" s="31" t="s">
        <v>532</v>
      </c>
      <c r="AJ437" s="34">
        <v>18</v>
      </c>
      <c r="AK437" s="34" t="s">
        <v>576</v>
      </c>
      <c r="AL437" s="32">
        <v>6</v>
      </c>
      <c r="AM437" s="32">
        <v>6</v>
      </c>
      <c r="AN437" s="32" t="s">
        <v>60</v>
      </c>
      <c r="AO437" s="33" t="s">
        <v>61</v>
      </c>
      <c r="AP437" s="32" t="s">
        <v>88</v>
      </c>
      <c r="AQ437" s="34" t="s">
        <v>573</v>
      </c>
      <c r="AR437" s="34">
        <v>340000</v>
      </c>
      <c r="AS437" s="34" t="s">
        <v>97</v>
      </c>
      <c r="AT437" s="281" t="s">
        <v>574</v>
      </c>
      <c r="AU437" s="35" t="s">
        <v>575</v>
      </c>
      <c r="AX437" s="23" t="s">
        <v>768</v>
      </c>
      <c r="AY437" s="23" t="s">
        <v>95</v>
      </c>
    </row>
    <row r="438" spans="21:51" ht="15" thickBot="1" x14ac:dyDescent="0.35">
      <c r="U438" s="23"/>
      <c r="V438" s="59"/>
      <c r="W438" s="23"/>
      <c r="X438" s="23"/>
      <c r="Y438" s="59"/>
      <c r="Z438" s="59"/>
      <c r="AA438" s="119"/>
      <c r="AB438" s="120"/>
      <c r="AC438" s="59"/>
      <c r="AD438" s="23"/>
      <c r="AE438" s="23"/>
      <c r="AF438" s="23"/>
      <c r="AG438" s="23"/>
      <c r="AI438" s="50" t="s">
        <v>532</v>
      </c>
      <c r="AJ438" s="51">
        <v>19</v>
      </c>
      <c r="AK438" s="51" t="s">
        <v>58</v>
      </c>
      <c r="AL438" s="56" t="s">
        <v>58</v>
      </c>
      <c r="AM438" s="56" t="s">
        <v>58</v>
      </c>
      <c r="AN438" s="56" t="s">
        <v>58</v>
      </c>
      <c r="AO438" s="57" t="s">
        <v>58</v>
      </c>
      <c r="AP438" s="56" t="s">
        <v>58</v>
      </c>
      <c r="AQ438" s="51" t="s">
        <v>58</v>
      </c>
      <c r="AR438" s="51" t="s">
        <v>58</v>
      </c>
      <c r="AS438" s="51" t="s">
        <v>58</v>
      </c>
      <c r="AT438" s="296" t="s">
        <v>58</v>
      </c>
      <c r="AU438" s="58" t="s">
        <v>58</v>
      </c>
      <c r="AX438" s="23" t="s">
        <v>768</v>
      </c>
      <c r="AY438" s="23" t="s">
        <v>334</v>
      </c>
    </row>
    <row r="439" spans="21:51" x14ac:dyDescent="0.3">
      <c r="U439" s="23"/>
      <c r="V439" s="59"/>
      <c r="W439" s="23"/>
      <c r="X439" s="23"/>
      <c r="Y439" s="59"/>
      <c r="Z439" s="59"/>
      <c r="AA439" s="119"/>
      <c r="AB439" s="120"/>
      <c r="AC439" s="59"/>
      <c r="AD439" s="23"/>
      <c r="AE439" s="23"/>
      <c r="AF439" s="23"/>
      <c r="AG439" s="23"/>
      <c r="AI439" s="13" t="s">
        <v>533</v>
      </c>
      <c r="AJ439" s="15">
        <v>1</v>
      </c>
      <c r="AK439" s="45" t="s">
        <v>53</v>
      </c>
      <c r="AL439" s="49">
        <v>7</v>
      </c>
      <c r="AM439" s="14">
        <v>1</v>
      </c>
      <c r="AN439" s="14" t="s">
        <v>54</v>
      </c>
      <c r="AO439" s="49" t="s">
        <v>55</v>
      </c>
      <c r="AP439" s="14" t="s">
        <v>56</v>
      </c>
      <c r="AQ439" s="15" t="s">
        <v>543</v>
      </c>
      <c r="AR439" s="15">
        <v>80000</v>
      </c>
      <c r="AS439" s="15" t="s">
        <v>512</v>
      </c>
      <c r="AT439" s="279" t="s">
        <v>549</v>
      </c>
      <c r="AU439" s="16" t="s">
        <v>544</v>
      </c>
      <c r="AX439" s="23" t="s">
        <v>768</v>
      </c>
      <c r="AY439" s="23" t="s">
        <v>335</v>
      </c>
    </row>
    <row r="440" spans="21:51" x14ac:dyDescent="0.3">
      <c r="U440" s="23"/>
      <c r="V440" s="59"/>
      <c r="W440" s="23"/>
      <c r="X440" s="23"/>
      <c r="Y440" s="59"/>
      <c r="Z440" s="59"/>
      <c r="AA440" s="119"/>
      <c r="AB440" s="120"/>
      <c r="AC440" s="59"/>
      <c r="AD440" s="23"/>
      <c r="AE440" s="23"/>
      <c r="AF440" s="23"/>
      <c r="AG440" s="23"/>
      <c r="AI440" s="31" t="s">
        <v>533</v>
      </c>
      <c r="AJ440" s="34">
        <v>2</v>
      </c>
      <c r="AK440" s="44" t="s">
        <v>279</v>
      </c>
      <c r="AL440" s="33">
        <v>6</v>
      </c>
      <c r="AM440" s="32">
        <v>6</v>
      </c>
      <c r="AN440" s="32" t="s">
        <v>61</v>
      </c>
      <c r="AO440" s="33" t="s">
        <v>56</v>
      </c>
      <c r="AP440" s="32" t="s">
        <v>69</v>
      </c>
      <c r="AQ440" s="34" t="s">
        <v>620</v>
      </c>
      <c r="AR440" s="34">
        <v>240000</v>
      </c>
      <c r="AS440" s="34" t="s">
        <v>512</v>
      </c>
      <c r="AT440" s="281" t="s">
        <v>621</v>
      </c>
      <c r="AU440" s="35" t="s">
        <v>280</v>
      </c>
      <c r="AX440" s="23" t="s">
        <v>768</v>
      </c>
      <c r="AY440" s="23" t="s">
        <v>336</v>
      </c>
    </row>
    <row r="441" spans="21:51" x14ac:dyDescent="0.3">
      <c r="U441" s="23"/>
      <c r="V441" s="59"/>
      <c r="W441" s="23"/>
      <c r="X441" s="23"/>
      <c r="Y441" s="59"/>
      <c r="Z441" s="59"/>
      <c r="AA441" s="119"/>
      <c r="AB441" s="120"/>
      <c r="AC441" s="59"/>
      <c r="AD441" s="23"/>
      <c r="AE441" s="23"/>
      <c r="AF441" s="23"/>
      <c r="AG441" s="23"/>
      <c r="AI441" s="31" t="s">
        <v>533</v>
      </c>
      <c r="AJ441" s="34">
        <v>3</v>
      </c>
      <c r="AK441" s="34" t="s">
        <v>79</v>
      </c>
      <c r="AL441" s="32">
        <v>5</v>
      </c>
      <c r="AM441" s="32">
        <v>5</v>
      </c>
      <c r="AN441" s="32" t="s">
        <v>61</v>
      </c>
      <c r="AO441" s="33" t="s">
        <v>61</v>
      </c>
      <c r="AP441" s="32" t="s">
        <v>73</v>
      </c>
      <c r="AQ441" s="34" t="s">
        <v>615</v>
      </c>
      <c r="AR441" s="34">
        <v>250000</v>
      </c>
      <c r="AS441" s="34" t="s">
        <v>512</v>
      </c>
      <c r="AT441" s="281" t="s">
        <v>574</v>
      </c>
      <c r="AU441" s="35" t="s">
        <v>618</v>
      </c>
      <c r="AX441" s="23" t="s">
        <v>768</v>
      </c>
      <c r="AY441" s="23" t="s">
        <v>337</v>
      </c>
    </row>
    <row r="442" spans="21:51" x14ac:dyDescent="0.3">
      <c r="U442" s="23"/>
      <c r="V442" s="59"/>
      <c r="W442" s="23"/>
      <c r="X442" s="23"/>
      <c r="Y442" s="59"/>
      <c r="Z442" s="59"/>
      <c r="AA442" s="119"/>
      <c r="AB442" s="120"/>
      <c r="AC442" s="59"/>
      <c r="AD442" s="23"/>
      <c r="AE442" s="23"/>
      <c r="AF442" s="23"/>
      <c r="AG442" s="23"/>
      <c r="AI442" s="31" t="s">
        <v>533</v>
      </c>
      <c r="AJ442" s="34">
        <v>4</v>
      </c>
      <c r="AK442" s="34" t="s">
        <v>77</v>
      </c>
      <c r="AL442" s="32">
        <v>5</v>
      </c>
      <c r="AM442" s="32">
        <v>2</v>
      </c>
      <c r="AN442" s="32" t="s">
        <v>60</v>
      </c>
      <c r="AO442" s="33" t="s">
        <v>72</v>
      </c>
      <c r="AP442" s="32" t="s">
        <v>93</v>
      </c>
      <c r="AQ442" s="34" t="s">
        <v>616</v>
      </c>
      <c r="AR442" s="34">
        <v>0</v>
      </c>
      <c r="AS442" s="34" t="s">
        <v>512</v>
      </c>
      <c r="AT442" s="281" t="s">
        <v>617</v>
      </c>
      <c r="AU442" s="35" t="s">
        <v>619</v>
      </c>
      <c r="AX442" s="23" t="s">
        <v>768</v>
      </c>
      <c r="AY442" s="23" t="s">
        <v>338</v>
      </c>
    </row>
    <row r="443" spans="21:51" x14ac:dyDescent="0.3">
      <c r="U443" s="23"/>
      <c r="V443" s="59"/>
      <c r="W443" s="23"/>
      <c r="X443" s="23"/>
      <c r="Y443" s="59"/>
      <c r="Z443" s="59"/>
      <c r="AA443" s="119"/>
      <c r="AB443" s="120"/>
      <c r="AC443" s="59"/>
      <c r="AD443" s="23"/>
      <c r="AE443" s="23"/>
      <c r="AF443" s="23"/>
      <c r="AG443" s="23"/>
      <c r="AI443" s="31" t="s">
        <v>533</v>
      </c>
      <c r="AJ443" s="34">
        <v>5</v>
      </c>
      <c r="AK443" s="34" t="s">
        <v>569</v>
      </c>
      <c r="AL443" s="32">
        <v>5</v>
      </c>
      <c r="AM443" s="32">
        <v>5</v>
      </c>
      <c r="AN443" s="32" t="s">
        <v>60</v>
      </c>
      <c r="AO443" s="33" t="s">
        <v>72</v>
      </c>
      <c r="AP443" s="32" t="s">
        <v>73</v>
      </c>
      <c r="AQ443" s="34" t="s">
        <v>570</v>
      </c>
      <c r="AR443" s="34">
        <v>270000</v>
      </c>
      <c r="AS443" s="34" t="s">
        <v>512</v>
      </c>
      <c r="AT443" s="281" t="s">
        <v>571</v>
      </c>
      <c r="AU443" s="35" t="s">
        <v>572</v>
      </c>
      <c r="AX443" s="23" t="s">
        <v>768</v>
      </c>
      <c r="AY443" s="23" t="s">
        <v>339</v>
      </c>
    </row>
    <row r="444" spans="21:51" x14ac:dyDescent="0.3">
      <c r="U444" s="23"/>
      <c r="V444" s="59"/>
      <c r="W444" s="23"/>
      <c r="X444" s="23"/>
      <c r="Y444" s="59"/>
      <c r="Z444" s="59"/>
      <c r="AA444" s="119"/>
      <c r="AB444" s="120"/>
      <c r="AC444" s="59"/>
      <c r="AD444" s="23"/>
      <c r="AE444" s="23"/>
      <c r="AF444" s="23"/>
      <c r="AG444" s="23"/>
      <c r="AI444" s="31" t="s">
        <v>533</v>
      </c>
      <c r="AJ444" s="34">
        <v>6</v>
      </c>
      <c r="AK444" s="34" t="s">
        <v>576</v>
      </c>
      <c r="AL444" s="32">
        <v>6</v>
      </c>
      <c r="AM444" s="32">
        <v>6</v>
      </c>
      <c r="AN444" s="32" t="s">
        <v>60</v>
      </c>
      <c r="AO444" s="33" t="s">
        <v>61</v>
      </c>
      <c r="AP444" s="32" t="s">
        <v>88</v>
      </c>
      <c r="AQ444" s="34" t="s">
        <v>573</v>
      </c>
      <c r="AR444" s="34">
        <v>340000</v>
      </c>
      <c r="AS444" s="34" t="s">
        <v>512</v>
      </c>
      <c r="AT444" s="281" t="s">
        <v>574</v>
      </c>
      <c r="AU444" s="35" t="s">
        <v>575</v>
      </c>
      <c r="AX444" s="23" t="s">
        <v>768</v>
      </c>
      <c r="AY444" s="23" t="s">
        <v>340</v>
      </c>
    </row>
    <row r="445" spans="21:51" x14ac:dyDescent="0.3">
      <c r="U445" s="23"/>
      <c r="V445" s="59"/>
      <c r="W445" s="23"/>
      <c r="X445" s="23"/>
      <c r="Y445" s="59"/>
      <c r="Z445" s="59"/>
      <c r="AA445" s="119"/>
      <c r="AB445" s="120"/>
      <c r="AC445" s="59"/>
      <c r="AD445" s="23"/>
      <c r="AE445" s="23"/>
      <c r="AF445" s="23"/>
      <c r="AG445" s="23"/>
      <c r="AI445" s="31" t="s">
        <v>533</v>
      </c>
      <c r="AJ445" s="34">
        <v>7</v>
      </c>
      <c r="AK445" s="34" t="s">
        <v>58</v>
      </c>
      <c r="AL445" s="32" t="s">
        <v>58</v>
      </c>
      <c r="AM445" s="32" t="s">
        <v>58</v>
      </c>
      <c r="AN445" s="32" t="s">
        <v>58</v>
      </c>
      <c r="AO445" s="33" t="s">
        <v>58</v>
      </c>
      <c r="AP445" s="32" t="s">
        <v>58</v>
      </c>
      <c r="AQ445" s="34" t="s">
        <v>58</v>
      </c>
      <c r="AR445" s="34" t="s">
        <v>58</v>
      </c>
      <c r="AS445" s="34" t="s">
        <v>58</v>
      </c>
      <c r="AT445" s="281" t="s">
        <v>58</v>
      </c>
      <c r="AU445" s="35" t="s">
        <v>58</v>
      </c>
      <c r="AX445" s="23" t="s">
        <v>768</v>
      </c>
      <c r="AY445" s="23" t="s">
        <v>341</v>
      </c>
    </row>
    <row r="446" spans="21:51" x14ac:dyDescent="0.3">
      <c r="U446" s="23"/>
      <c r="V446" s="59"/>
      <c r="W446" s="23"/>
      <c r="X446" s="23"/>
      <c r="Y446" s="59"/>
      <c r="Z446" s="59"/>
      <c r="AA446" s="119"/>
      <c r="AB446" s="120"/>
      <c r="AC446" s="59"/>
      <c r="AD446" s="23"/>
      <c r="AE446" s="23"/>
      <c r="AF446" s="23"/>
      <c r="AG446" s="23"/>
      <c r="AI446" s="31" t="s">
        <v>533</v>
      </c>
      <c r="AJ446" s="34">
        <v>8</v>
      </c>
      <c r="AK446" s="34" t="s">
        <v>58</v>
      </c>
      <c r="AL446" s="32" t="s">
        <v>58</v>
      </c>
      <c r="AM446" s="32" t="s">
        <v>58</v>
      </c>
      <c r="AN446" s="32" t="s">
        <v>58</v>
      </c>
      <c r="AO446" s="33" t="s">
        <v>58</v>
      </c>
      <c r="AP446" s="32" t="s">
        <v>58</v>
      </c>
      <c r="AQ446" s="34" t="s">
        <v>58</v>
      </c>
      <c r="AR446" s="34" t="s">
        <v>58</v>
      </c>
      <c r="AS446" s="34" t="s">
        <v>58</v>
      </c>
      <c r="AT446" s="281" t="s">
        <v>58</v>
      </c>
      <c r="AU446" s="35" t="s">
        <v>58</v>
      </c>
      <c r="AX446" s="23" t="s">
        <v>769</v>
      </c>
      <c r="AY446" s="23" t="s">
        <v>176</v>
      </c>
    </row>
    <row r="447" spans="21:51" x14ac:dyDescent="0.3">
      <c r="U447" s="23"/>
      <c r="V447" s="59"/>
      <c r="W447" s="23"/>
      <c r="X447" s="23"/>
      <c r="Y447" s="59"/>
      <c r="Z447" s="59"/>
      <c r="AA447" s="119"/>
      <c r="AB447" s="120"/>
      <c r="AC447" s="59"/>
      <c r="AD447" s="23"/>
      <c r="AE447" s="23"/>
      <c r="AF447" s="23"/>
      <c r="AG447" s="23"/>
      <c r="AI447" s="31" t="s">
        <v>533</v>
      </c>
      <c r="AJ447" s="34">
        <v>9</v>
      </c>
      <c r="AK447" s="34" t="s">
        <v>58</v>
      </c>
      <c r="AL447" s="32" t="s">
        <v>58</v>
      </c>
      <c r="AM447" s="32" t="s">
        <v>58</v>
      </c>
      <c r="AN447" s="32" t="s">
        <v>58</v>
      </c>
      <c r="AO447" s="33" t="s">
        <v>58</v>
      </c>
      <c r="AP447" s="32" t="s">
        <v>58</v>
      </c>
      <c r="AQ447" s="34" t="s">
        <v>58</v>
      </c>
      <c r="AR447" s="34" t="s">
        <v>58</v>
      </c>
      <c r="AS447" s="34" t="s">
        <v>58</v>
      </c>
      <c r="AT447" s="281" t="s">
        <v>58</v>
      </c>
      <c r="AU447" s="35" t="s">
        <v>58</v>
      </c>
      <c r="AX447" s="23" t="s">
        <v>769</v>
      </c>
      <c r="AY447" s="23" t="s">
        <v>313</v>
      </c>
    </row>
    <row r="448" spans="21:51" x14ac:dyDescent="0.3">
      <c r="U448" s="23"/>
      <c r="V448" s="59"/>
      <c r="W448" s="23"/>
      <c r="X448" s="23"/>
      <c r="Y448" s="59"/>
      <c r="Z448" s="59"/>
      <c r="AA448" s="119"/>
      <c r="AB448" s="120"/>
      <c r="AC448" s="59"/>
      <c r="AD448" s="23"/>
      <c r="AE448" s="23"/>
      <c r="AF448" s="23"/>
      <c r="AG448" s="23"/>
      <c r="AI448" s="31" t="s">
        <v>533</v>
      </c>
      <c r="AJ448" s="34">
        <v>10</v>
      </c>
      <c r="AK448" s="34" t="s">
        <v>58</v>
      </c>
      <c r="AL448" s="32" t="s">
        <v>58</v>
      </c>
      <c r="AM448" s="32" t="s">
        <v>58</v>
      </c>
      <c r="AN448" s="32" t="s">
        <v>58</v>
      </c>
      <c r="AO448" s="33" t="s">
        <v>58</v>
      </c>
      <c r="AP448" s="32" t="s">
        <v>58</v>
      </c>
      <c r="AQ448" s="34" t="s">
        <v>58</v>
      </c>
      <c r="AR448" s="34" t="s">
        <v>58</v>
      </c>
      <c r="AS448" s="34" t="s">
        <v>58</v>
      </c>
      <c r="AT448" s="281" t="s">
        <v>58</v>
      </c>
      <c r="AU448" s="35" t="s">
        <v>58</v>
      </c>
      <c r="AX448" s="23" t="s">
        <v>769</v>
      </c>
      <c r="AY448" s="23" t="s">
        <v>314</v>
      </c>
    </row>
    <row r="449" spans="21:51" x14ac:dyDescent="0.3">
      <c r="U449" s="23"/>
      <c r="V449" s="59"/>
      <c r="W449" s="23"/>
      <c r="X449" s="23"/>
      <c r="Y449" s="59"/>
      <c r="Z449" s="59"/>
      <c r="AA449" s="119"/>
      <c r="AB449" s="120"/>
      <c r="AC449" s="59"/>
      <c r="AD449" s="23"/>
      <c r="AE449" s="23"/>
      <c r="AF449" s="23"/>
      <c r="AG449" s="23"/>
      <c r="AI449" s="31" t="s">
        <v>533</v>
      </c>
      <c r="AJ449" s="34">
        <v>11</v>
      </c>
      <c r="AK449" s="34" t="s">
        <v>58</v>
      </c>
      <c r="AL449" s="32" t="s">
        <v>58</v>
      </c>
      <c r="AM449" s="32" t="s">
        <v>58</v>
      </c>
      <c r="AN449" s="32" t="s">
        <v>58</v>
      </c>
      <c r="AO449" s="33" t="s">
        <v>58</v>
      </c>
      <c r="AP449" s="32" t="s">
        <v>58</v>
      </c>
      <c r="AQ449" s="34" t="s">
        <v>58</v>
      </c>
      <c r="AR449" s="34" t="s">
        <v>58</v>
      </c>
      <c r="AS449" s="34" t="s">
        <v>58</v>
      </c>
      <c r="AT449" s="281" t="s">
        <v>58</v>
      </c>
      <c r="AU449" s="35" t="s">
        <v>58</v>
      </c>
      <c r="AX449" s="23" t="s">
        <v>769</v>
      </c>
      <c r="AY449" s="23" t="s">
        <v>143</v>
      </c>
    </row>
    <row r="450" spans="21:51" x14ac:dyDescent="0.3">
      <c r="U450" s="23"/>
      <c r="V450" s="59"/>
      <c r="W450" s="23"/>
      <c r="X450" s="23"/>
      <c r="Y450" s="59"/>
      <c r="Z450" s="59"/>
      <c r="AA450" s="119"/>
      <c r="AB450" s="120"/>
      <c r="AC450" s="59"/>
      <c r="AD450" s="23"/>
      <c r="AE450" s="23"/>
      <c r="AF450" s="23"/>
      <c r="AG450" s="23"/>
      <c r="AI450" s="31" t="s">
        <v>533</v>
      </c>
      <c r="AJ450" s="34">
        <v>12</v>
      </c>
      <c r="AK450" s="34" t="s">
        <v>58</v>
      </c>
      <c r="AL450" s="32" t="s">
        <v>58</v>
      </c>
      <c r="AM450" s="32" t="s">
        <v>58</v>
      </c>
      <c r="AN450" s="32" t="s">
        <v>58</v>
      </c>
      <c r="AO450" s="33" t="s">
        <v>58</v>
      </c>
      <c r="AP450" s="32" t="s">
        <v>58</v>
      </c>
      <c r="AQ450" s="34" t="s">
        <v>58</v>
      </c>
      <c r="AR450" s="34" t="s">
        <v>58</v>
      </c>
      <c r="AS450" s="34" t="s">
        <v>58</v>
      </c>
      <c r="AT450" s="281" t="s">
        <v>58</v>
      </c>
      <c r="AU450" s="35" t="s">
        <v>58</v>
      </c>
      <c r="AX450" s="23" t="s">
        <v>769</v>
      </c>
      <c r="AY450" s="23" t="s">
        <v>315</v>
      </c>
    </row>
    <row r="451" spans="21:51" x14ac:dyDescent="0.3">
      <c r="U451" s="23"/>
      <c r="V451" s="59"/>
      <c r="W451" s="23"/>
      <c r="X451" s="23"/>
      <c r="Y451" s="59"/>
      <c r="Z451" s="59"/>
      <c r="AA451" s="119"/>
      <c r="AB451" s="120"/>
      <c r="AC451" s="59"/>
      <c r="AD451" s="23"/>
      <c r="AE451" s="23"/>
      <c r="AF451" s="23"/>
      <c r="AG451" s="23"/>
      <c r="AI451" s="31" t="s">
        <v>533</v>
      </c>
      <c r="AJ451" s="34">
        <v>13</v>
      </c>
      <c r="AK451" s="34" t="s">
        <v>58</v>
      </c>
      <c r="AL451" s="32" t="s">
        <v>58</v>
      </c>
      <c r="AM451" s="32" t="s">
        <v>58</v>
      </c>
      <c r="AN451" s="32" t="s">
        <v>58</v>
      </c>
      <c r="AO451" s="33" t="s">
        <v>58</v>
      </c>
      <c r="AP451" s="32" t="s">
        <v>58</v>
      </c>
      <c r="AQ451" s="34" t="s">
        <v>58</v>
      </c>
      <c r="AR451" s="34" t="s">
        <v>58</v>
      </c>
      <c r="AS451" s="34" t="s">
        <v>58</v>
      </c>
      <c r="AT451" s="281" t="s">
        <v>58</v>
      </c>
      <c r="AU451" s="35" t="s">
        <v>58</v>
      </c>
      <c r="AX451" s="23" t="s">
        <v>769</v>
      </c>
      <c r="AY451" s="23" t="s">
        <v>317</v>
      </c>
    </row>
    <row r="452" spans="21:51" x14ac:dyDescent="0.3">
      <c r="U452" s="23"/>
      <c r="V452" s="59"/>
      <c r="W452" s="23"/>
      <c r="X452" s="23"/>
      <c r="Y452" s="59"/>
      <c r="Z452" s="59"/>
      <c r="AA452" s="119"/>
      <c r="AB452" s="120"/>
      <c r="AC452" s="59"/>
      <c r="AD452" s="23"/>
      <c r="AE452" s="23"/>
      <c r="AF452" s="23"/>
      <c r="AG452" s="23"/>
      <c r="AI452" s="31" t="s">
        <v>533</v>
      </c>
      <c r="AJ452" s="34">
        <v>14</v>
      </c>
      <c r="AK452" s="34" t="s">
        <v>58</v>
      </c>
      <c r="AL452" s="32" t="s">
        <v>58</v>
      </c>
      <c r="AM452" s="32" t="s">
        <v>58</v>
      </c>
      <c r="AN452" s="32" t="s">
        <v>58</v>
      </c>
      <c r="AO452" s="33" t="s">
        <v>58</v>
      </c>
      <c r="AP452" s="32" t="s">
        <v>58</v>
      </c>
      <c r="AQ452" s="34" t="s">
        <v>58</v>
      </c>
      <c r="AR452" s="34" t="s">
        <v>58</v>
      </c>
      <c r="AS452" s="34" t="s">
        <v>58</v>
      </c>
      <c r="AT452" s="281" t="s">
        <v>58</v>
      </c>
      <c r="AU452" s="35" t="s">
        <v>58</v>
      </c>
      <c r="AX452" s="23" t="s">
        <v>769</v>
      </c>
      <c r="AY452" s="23" t="s">
        <v>201</v>
      </c>
    </row>
    <row r="453" spans="21:51" x14ac:dyDescent="0.3">
      <c r="U453" s="23"/>
      <c r="V453" s="59"/>
      <c r="W453" s="23"/>
      <c r="X453" s="23"/>
      <c r="Y453" s="59"/>
      <c r="Z453" s="59"/>
      <c r="AA453" s="119"/>
      <c r="AB453" s="120"/>
      <c r="AC453" s="59"/>
      <c r="AD453" s="23"/>
      <c r="AE453" s="23"/>
      <c r="AF453" s="23"/>
      <c r="AG453" s="23"/>
      <c r="AI453" s="31" t="s">
        <v>533</v>
      </c>
      <c r="AJ453" s="34">
        <v>15</v>
      </c>
      <c r="AK453" s="34" t="s">
        <v>58</v>
      </c>
      <c r="AL453" s="32" t="s">
        <v>58</v>
      </c>
      <c r="AM453" s="32" t="s">
        <v>58</v>
      </c>
      <c r="AN453" s="32" t="s">
        <v>58</v>
      </c>
      <c r="AO453" s="33" t="s">
        <v>58</v>
      </c>
      <c r="AP453" s="32" t="s">
        <v>58</v>
      </c>
      <c r="AQ453" s="34" t="s">
        <v>58</v>
      </c>
      <c r="AR453" s="34" t="s">
        <v>58</v>
      </c>
      <c r="AS453" s="34" t="s">
        <v>58</v>
      </c>
      <c r="AT453" s="281" t="s">
        <v>58</v>
      </c>
      <c r="AU453" s="35" t="s">
        <v>58</v>
      </c>
      <c r="AX453" s="23" t="s">
        <v>769</v>
      </c>
      <c r="AY453" s="23" t="s">
        <v>1087</v>
      </c>
    </row>
    <row r="454" spans="21:51" x14ac:dyDescent="0.3">
      <c r="U454" s="23"/>
      <c r="V454" s="59"/>
      <c r="W454" s="23"/>
      <c r="X454" s="23"/>
      <c r="Y454" s="59"/>
      <c r="Z454" s="59"/>
      <c r="AA454" s="119"/>
      <c r="AB454" s="120"/>
      <c r="AC454" s="59"/>
      <c r="AD454" s="23"/>
      <c r="AE454" s="23"/>
      <c r="AF454" s="23"/>
      <c r="AG454" s="23"/>
      <c r="AI454" s="31" t="s">
        <v>533</v>
      </c>
      <c r="AJ454" s="34">
        <v>16</v>
      </c>
      <c r="AK454" s="34" t="s">
        <v>58</v>
      </c>
      <c r="AL454" s="32" t="s">
        <v>58</v>
      </c>
      <c r="AM454" s="32" t="s">
        <v>58</v>
      </c>
      <c r="AN454" s="32" t="s">
        <v>58</v>
      </c>
      <c r="AO454" s="33" t="s">
        <v>58</v>
      </c>
      <c r="AP454" s="32" t="s">
        <v>58</v>
      </c>
      <c r="AQ454" s="34" t="s">
        <v>58</v>
      </c>
      <c r="AR454" s="34" t="s">
        <v>58</v>
      </c>
      <c r="AS454" s="34" t="s">
        <v>58</v>
      </c>
      <c r="AT454" s="281" t="s">
        <v>58</v>
      </c>
      <c r="AU454" s="35" t="s">
        <v>58</v>
      </c>
      <c r="AX454" s="23" t="s">
        <v>769</v>
      </c>
      <c r="AY454" s="23" t="s">
        <v>318</v>
      </c>
    </row>
    <row r="455" spans="21:51" x14ac:dyDescent="0.3">
      <c r="U455" s="23"/>
      <c r="V455" s="59"/>
      <c r="W455" s="23"/>
      <c r="X455" s="23"/>
      <c r="Y455" s="59"/>
      <c r="Z455" s="59"/>
      <c r="AA455" s="119"/>
      <c r="AB455" s="120"/>
      <c r="AC455" s="59"/>
      <c r="AD455" s="23"/>
      <c r="AE455" s="23"/>
      <c r="AF455" s="23"/>
      <c r="AG455" s="23"/>
      <c r="AI455" s="31" t="s">
        <v>533</v>
      </c>
      <c r="AJ455" s="34">
        <v>17</v>
      </c>
      <c r="AK455" s="34" t="s">
        <v>58</v>
      </c>
      <c r="AL455" s="32" t="s">
        <v>58</v>
      </c>
      <c r="AM455" s="32" t="s">
        <v>58</v>
      </c>
      <c r="AN455" s="32" t="s">
        <v>58</v>
      </c>
      <c r="AO455" s="33" t="s">
        <v>58</v>
      </c>
      <c r="AP455" s="32" t="s">
        <v>58</v>
      </c>
      <c r="AQ455" s="34" t="s">
        <v>58</v>
      </c>
      <c r="AR455" s="34" t="s">
        <v>58</v>
      </c>
      <c r="AS455" s="34" t="s">
        <v>58</v>
      </c>
      <c r="AT455" s="281" t="s">
        <v>58</v>
      </c>
      <c r="AU455" s="35" t="s">
        <v>58</v>
      </c>
      <c r="AX455" s="23" t="s">
        <v>769</v>
      </c>
      <c r="AY455" s="23" t="s">
        <v>319</v>
      </c>
    </row>
    <row r="456" spans="21:51" x14ac:dyDescent="0.3">
      <c r="U456" s="23"/>
      <c r="V456" s="59"/>
      <c r="W456" s="23"/>
      <c r="X456" s="23"/>
      <c r="Y456" s="59"/>
      <c r="Z456" s="59"/>
      <c r="AA456" s="119"/>
      <c r="AB456" s="120"/>
      <c r="AC456" s="59"/>
      <c r="AD456" s="23"/>
      <c r="AE456" s="23"/>
      <c r="AF456" s="23"/>
      <c r="AG456" s="23"/>
      <c r="AI456" s="31" t="s">
        <v>533</v>
      </c>
      <c r="AJ456" s="34">
        <v>18</v>
      </c>
      <c r="AK456" s="34" t="s">
        <v>58</v>
      </c>
      <c r="AL456" s="32" t="s">
        <v>58</v>
      </c>
      <c r="AM456" s="32" t="s">
        <v>58</v>
      </c>
      <c r="AN456" s="32" t="s">
        <v>58</v>
      </c>
      <c r="AO456" s="33" t="s">
        <v>58</v>
      </c>
      <c r="AP456" s="32" t="s">
        <v>58</v>
      </c>
      <c r="AQ456" s="34" t="s">
        <v>58</v>
      </c>
      <c r="AR456" s="34" t="s">
        <v>58</v>
      </c>
      <c r="AS456" s="34" t="s">
        <v>58</v>
      </c>
      <c r="AT456" s="281" t="s">
        <v>58</v>
      </c>
      <c r="AU456" s="35" t="s">
        <v>58</v>
      </c>
      <c r="AX456" s="23" t="s">
        <v>769</v>
      </c>
      <c r="AY456" s="23" t="s">
        <v>1088</v>
      </c>
    </row>
    <row r="457" spans="21:51" ht="15" thickBot="1" x14ac:dyDescent="0.35">
      <c r="U457" s="23"/>
      <c r="V457" s="59"/>
      <c r="W457" s="23"/>
      <c r="X457" s="23"/>
      <c r="Y457" s="59"/>
      <c r="Z457" s="59"/>
      <c r="AA457" s="119"/>
      <c r="AB457" s="120"/>
      <c r="AC457" s="59"/>
      <c r="AD457" s="23"/>
      <c r="AE457" s="23"/>
      <c r="AF457" s="23"/>
      <c r="AG457" s="23"/>
      <c r="AI457" s="50" t="s">
        <v>533</v>
      </c>
      <c r="AJ457" s="51">
        <v>19</v>
      </c>
      <c r="AK457" s="51" t="s">
        <v>58</v>
      </c>
      <c r="AL457" s="56" t="s">
        <v>58</v>
      </c>
      <c r="AM457" s="56" t="s">
        <v>58</v>
      </c>
      <c r="AN457" s="56" t="s">
        <v>58</v>
      </c>
      <c r="AO457" s="57" t="s">
        <v>58</v>
      </c>
      <c r="AP457" s="56" t="s">
        <v>58</v>
      </c>
      <c r="AQ457" s="51" t="s">
        <v>58</v>
      </c>
      <c r="AR457" s="51" t="s">
        <v>58</v>
      </c>
      <c r="AS457" s="51" t="s">
        <v>58</v>
      </c>
      <c r="AT457" s="296" t="s">
        <v>58</v>
      </c>
      <c r="AU457" s="58" t="s">
        <v>58</v>
      </c>
      <c r="AX457" s="23" t="s">
        <v>769</v>
      </c>
      <c r="AY457" s="23" t="s">
        <v>320</v>
      </c>
    </row>
    <row r="458" spans="21:51" x14ac:dyDescent="0.3">
      <c r="U458" s="23"/>
      <c r="V458" s="59"/>
      <c r="W458" s="23"/>
      <c r="X458" s="23"/>
      <c r="Y458" s="59"/>
      <c r="Z458" s="59"/>
      <c r="AA458" s="119"/>
      <c r="AB458" s="120"/>
      <c r="AC458" s="59"/>
      <c r="AD458" s="23"/>
      <c r="AE458" s="23"/>
      <c r="AF458" s="23"/>
      <c r="AG458" s="23"/>
      <c r="AI458" s="13" t="s">
        <v>12</v>
      </c>
      <c r="AJ458" s="15">
        <v>1</v>
      </c>
      <c r="AK458" s="45" t="s">
        <v>53</v>
      </c>
      <c r="AL458" s="49">
        <v>7</v>
      </c>
      <c r="AM458" s="14">
        <v>1</v>
      </c>
      <c r="AN458" s="14" t="s">
        <v>54</v>
      </c>
      <c r="AO458" s="49" t="s">
        <v>55</v>
      </c>
      <c r="AP458" s="14" t="s">
        <v>56</v>
      </c>
      <c r="AQ458" s="15" t="s">
        <v>543</v>
      </c>
      <c r="AR458" s="15">
        <v>80000</v>
      </c>
      <c r="AS458" s="15" t="s">
        <v>512</v>
      </c>
      <c r="AT458" s="279" t="s">
        <v>549</v>
      </c>
      <c r="AU458" s="16" t="s">
        <v>544</v>
      </c>
      <c r="AX458" s="23" t="s">
        <v>769</v>
      </c>
      <c r="AY458" s="23" t="s">
        <v>321</v>
      </c>
    </row>
    <row r="459" spans="21:51" x14ac:dyDescent="0.3">
      <c r="U459" s="23"/>
      <c r="V459" s="59"/>
      <c r="W459" s="23"/>
      <c r="X459" s="23"/>
      <c r="Y459" s="59"/>
      <c r="Z459" s="59"/>
      <c r="AA459" s="119"/>
      <c r="AB459" s="120"/>
      <c r="AC459" s="59"/>
      <c r="AD459" s="23"/>
      <c r="AE459" s="23"/>
      <c r="AF459" s="23"/>
      <c r="AG459" s="23"/>
      <c r="AI459" s="31" t="s">
        <v>12</v>
      </c>
      <c r="AJ459" s="34">
        <v>2</v>
      </c>
      <c r="AK459" s="34" t="s">
        <v>279</v>
      </c>
      <c r="AL459" s="32">
        <v>6</v>
      </c>
      <c r="AM459" s="32">
        <v>6</v>
      </c>
      <c r="AN459" s="32" t="s">
        <v>61</v>
      </c>
      <c r="AO459" s="33" t="s">
        <v>56</v>
      </c>
      <c r="AP459" s="32" t="s">
        <v>69</v>
      </c>
      <c r="AQ459" s="34" t="s">
        <v>620</v>
      </c>
      <c r="AR459" s="34">
        <v>240000</v>
      </c>
      <c r="AS459" s="34" t="s">
        <v>512</v>
      </c>
      <c r="AT459" s="281" t="s">
        <v>621</v>
      </c>
      <c r="AU459" s="35" t="s">
        <v>280</v>
      </c>
      <c r="AX459" s="23" t="s">
        <v>769</v>
      </c>
      <c r="AY459" s="23" t="s">
        <v>186</v>
      </c>
    </row>
    <row r="460" spans="21:51" x14ac:dyDescent="0.3">
      <c r="U460" s="23"/>
      <c r="V460" s="59"/>
      <c r="W460" s="23"/>
      <c r="X460" s="23"/>
      <c r="Y460" s="59"/>
      <c r="Z460" s="59"/>
      <c r="AA460" s="119"/>
      <c r="AB460" s="120"/>
      <c r="AC460" s="59"/>
      <c r="AD460" s="23"/>
      <c r="AE460" s="23"/>
      <c r="AF460" s="23"/>
      <c r="AG460" s="23"/>
      <c r="AI460" s="31" t="s">
        <v>12</v>
      </c>
      <c r="AJ460" s="34">
        <v>3</v>
      </c>
      <c r="AK460" s="34" t="s">
        <v>79</v>
      </c>
      <c r="AL460" s="32">
        <v>5</v>
      </c>
      <c r="AM460" s="32">
        <v>5</v>
      </c>
      <c r="AN460" s="32" t="s">
        <v>61</v>
      </c>
      <c r="AO460" s="33" t="s">
        <v>61</v>
      </c>
      <c r="AP460" s="32" t="s">
        <v>73</v>
      </c>
      <c r="AQ460" s="34" t="s">
        <v>615</v>
      </c>
      <c r="AR460" s="34">
        <v>250000</v>
      </c>
      <c r="AS460" s="34" t="s">
        <v>512</v>
      </c>
      <c r="AT460" s="281" t="s">
        <v>574</v>
      </c>
      <c r="AU460" s="35" t="s">
        <v>618</v>
      </c>
      <c r="AX460" s="23" t="s">
        <v>769</v>
      </c>
      <c r="AY460" s="23" t="s">
        <v>276</v>
      </c>
    </row>
    <row r="461" spans="21:51" x14ac:dyDescent="0.3">
      <c r="U461" s="23"/>
      <c r="V461" s="59"/>
      <c r="W461" s="23"/>
      <c r="X461" s="23"/>
      <c r="Y461" s="59"/>
      <c r="Z461" s="59"/>
      <c r="AA461" s="119"/>
      <c r="AB461" s="120"/>
      <c r="AC461" s="59"/>
      <c r="AD461" s="23"/>
      <c r="AE461" s="23"/>
      <c r="AF461" s="23"/>
      <c r="AG461" s="23"/>
      <c r="AI461" s="31" t="s">
        <v>12</v>
      </c>
      <c r="AJ461" s="34">
        <v>4</v>
      </c>
      <c r="AK461" s="34" t="s">
        <v>77</v>
      </c>
      <c r="AL461" s="32">
        <v>5</v>
      </c>
      <c r="AM461" s="32">
        <v>2</v>
      </c>
      <c r="AN461" s="32" t="s">
        <v>60</v>
      </c>
      <c r="AO461" s="33" t="s">
        <v>72</v>
      </c>
      <c r="AP461" s="32" t="s">
        <v>93</v>
      </c>
      <c r="AQ461" s="34" t="s">
        <v>616</v>
      </c>
      <c r="AR461" s="34">
        <v>0</v>
      </c>
      <c r="AS461" s="34" t="s">
        <v>512</v>
      </c>
      <c r="AT461" s="281" t="s">
        <v>617</v>
      </c>
      <c r="AU461" s="35" t="s">
        <v>619</v>
      </c>
      <c r="AX461" s="23" t="s">
        <v>769</v>
      </c>
      <c r="AY461" s="23" t="s">
        <v>322</v>
      </c>
    </row>
    <row r="462" spans="21:51" x14ac:dyDescent="0.3">
      <c r="U462" s="23"/>
      <c r="V462" s="59"/>
      <c r="W462" s="23"/>
      <c r="X462" s="23"/>
      <c r="Y462" s="59"/>
      <c r="Z462" s="59"/>
      <c r="AA462" s="119"/>
      <c r="AB462" s="120"/>
      <c r="AC462" s="59"/>
      <c r="AD462" s="23"/>
      <c r="AE462" s="23"/>
      <c r="AF462" s="23"/>
      <c r="AG462" s="23"/>
      <c r="AI462" s="31" t="s">
        <v>12</v>
      </c>
      <c r="AJ462" s="34">
        <v>5</v>
      </c>
      <c r="AK462" s="34" t="s">
        <v>569</v>
      </c>
      <c r="AL462" s="32">
        <v>5</v>
      </c>
      <c r="AM462" s="32">
        <v>5</v>
      </c>
      <c r="AN462" s="32" t="s">
        <v>60</v>
      </c>
      <c r="AO462" s="33" t="s">
        <v>72</v>
      </c>
      <c r="AP462" s="32" t="s">
        <v>73</v>
      </c>
      <c r="AQ462" s="34" t="s">
        <v>570</v>
      </c>
      <c r="AR462" s="34">
        <v>270000</v>
      </c>
      <c r="AS462" s="34" t="s">
        <v>512</v>
      </c>
      <c r="AT462" s="281" t="s">
        <v>571</v>
      </c>
      <c r="AU462" s="35" t="s">
        <v>572</v>
      </c>
      <c r="AX462" s="23" t="s">
        <v>769</v>
      </c>
      <c r="AY462" s="23" t="s">
        <v>323</v>
      </c>
    </row>
    <row r="463" spans="21:51" x14ac:dyDescent="0.3">
      <c r="U463" s="23"/>
      <c r="V463" s="59"/>
      <c r="W463" s="23"/>
      <c r="X463" s="23"/>
      <c r="Y463" s="59"/>
      <c r="Z463" s="59"/>
      <c r="AA463" s="119"/>
      <c r="AB463" s="120"/>
      <c r="AC463" s="59"/>
      <c r="AD463" s="23"/>
      <c r="AE463" s="23"/>
      <c r="AF463" s="23"/>
      <c r="AG463" s="23"/>
      <c r="AI463" s="31" t="s">
        <v>12</v>
      </c>
      <c r="AJ463" s="34">
        <v>6</v>
      </c>
      <c r="AK463" s="34" t="s">
        <v>576</v>
      </c>
      <c r="AL463" s="32">
        <v>6</v>
      </c>
      <c r="AM463" s="32">
        <v>6</v>
      </c>
      <c r="AN463" s="32" t="s">
        <v>60</v>
      </c>
      <c r="AO463" s="33" t="s">
        <v>61</v>
      </c>
      <c r="AP463" s="32" t="s">
        <v>88</v>
      </c>
      <c r="AQ463" s="34" t="s">
        <v>573</v>
      </c>
      <c r="AR463" s="34">
        <v>340000</v>
      </c>
      <c r="AS463" s="34" t="s">
        <v>512</v>
      </c>
      <c r="AT463" s="281" t="s">
        <v>574</v>
      </c>
      <c r="AU463" s="35" t="s">
        <v>575</v>
      </c>
      <c r="AX463" s="23" t="s">
        <v>769</v>
      </c>
      <c r="AY463" s="23" t="s">
        <v>324</v>
      </c>
    </row>
    <row r="464" spans="21:51" x14ac:dyDescent="0.3">
      <c r="U464" s="23"/>
      <c r="V464" s="59"/>
      <c r="W464" s="23"/>
      <c r="X464" s="23"/>
      <c r="Y464" s="59"/>
      <c r="Z464" s="59"/>
      <c r="AA464" s="119"/>
      <c r="AB464" s="120"/>
      <c r="AC464" s="59"/>
      <c r="AD464" s="23"/>
      <c r="AE464" s="23"/>
      <c r="AF464" s="23"/>
      <c r="AG464" s="23"/>
      <c r="AI464" s="31" t="s">
        <v>12</v>
      </c>
      <c r="AJ464" s="34">
        <v>7</v>
      </c>
      <c r="AK464" s="44" t="s">
        <v>58</v>
      </c>
      <c r="AL464" s="33" t="s">
        <v>58</v>
      </c>
      <c r="AM464" s="32" t="s">
        <v>58</v>
      </c>
      <c r="AN464" s="32" t="s">
        <v>58</v>
      </c>
      <c r="AO464" s="33" t="s">
        <v>58</v>
      </c>
      <c r="AP464" s="32" t="s">
        <v>58</v>
      </c>
      <c r="AQ464" s="34" t="s">
        <v>58</v>
      </c>
      <c r="AR464" s="34" t="s">
        <v>58</v>
      </c>
      <c r="AS464" s="34" t="s">
        <v>58</v>
      </c>
      <c r="AT464" s="281" t="s">
        <v>58</v>
      </c>
      <c r="AU464" s="35" t="s">
        <v>58</v>
      </c>
      <c r="AX464" s="23" t="s">
        <v>769</v>
      </c>
      <c r="AY464" s="23" t="s">
        <v>1090</v>
      </c>
    </row>
    <row r="465" spans="21:51" x14ac:dyDescent="0.3">
      <c r="U465" s="23"/>
      <c r="V465" s="59"/>
      <c r="W465" s="23"/>
      <c r="X465" s="23"/>
      <c r="Y465" s="59"/>
      <c r="Z465" s="59"/>
      <c r="AA465" s="119"/>
      <c r="AB465" s="120"/>
      <c r="AC465" s="59"/>
      <c r="AD465" s="23"/>
      <c r="AE465" s="23"/>
      <c r="AF465" s="23"/>
      <c r="AG465" s="23"/>
      <c r="AI465" s="31" t="s">
        <v>12</v>
      </c>
      <c r="AJ465" s="34">
        <v>8</v>
      </c>
      <c r="AK465" s="34" t="s">
        <v>58</v>
      </c>
      <c r="AL465" s="32" t="s">
        <v>58</v>
      </c>
      <c r="AM465" s="32" t="s">
        <v>58</v>
      </c>
      <c r="AN465" s="32" t="s">
        <v>58</v>
      </c>
      <c r="AO465" s="33" t="s">
        <v>58</v>
      </c>
      <c r="AP465" s="32" t="s">
        <v>58</v>
      </c>
      <c r="AQ465" s="34" t="s">
        <v>58</v>
      </c>
      <c r="AR465" s="34" t="s">
        <v>58</v>
      </c>
      <c r="AS465" s="34" t="s">
        <v>58</v>
      </c>
      <c r="AT465" s="281" t="s">
        <v>58</v>
      </c>
      <c r="AU465" s="35" t="s">
        <v>58</v>
      </c>
      <c r="AX465" s="23" t="s">
        <v>769</v>
      </c>
      <c r="AY465" s="23" t="s">
        <v>326</v>
      </c>
    </row>
    <row r="466" spans="21:51" x14ac:dyDescent="0.3">
      <c r="U466" s="23"/>
      <c r="V466" s="59"/>
      <c r="W466" s="23"/>
      <c r="X466" s="23"/>
      <c r="Y466" s="59"/>
      <c r="Z466" s="59"/>
      <c r="AA466" s="119"/>
      <c r="AB466" s="120"/>
      <c r="AC466" s="59"/>
      <c r="AD466" s="23"/>
      <c r="AE466" s="23"/>
      <c r="AF466" s="23"/>
      <c r="AG466" s="23"/>
      <c r="AI466" s="31" t="s">
        <v>12</v>
      </c>
      <c r="AJ466" s="34">
        <v>9</v>
      </c>
      <c r="AK466" s="34" t="s">
        <v>58</v>
      </c>
      <c r="AL466" s="32" t="s">
        <v>58</v>
      </c>
      <c r="AM466" s="32" t="s">
        <v>58</v>
      </c>
      <c r="AN466" s="32" t="s">
        <v>58</v>
      </c>
      <c r="AO466" s="33" t="s">
        <v>58</v>
      </c>
      <c r="AP466" s="32" t="s">
        <v>58</v>
      </c>
      <c r="AQ466" s="34" t="s">
        <v>58</v>
      </c>
      <c r="AR466" s="34" t="s">
        <v>58</v>
      </c>
      <c r="AS466" s="34" t="s">
        <v>58</v>
      </c>
      <c r="AT466" s="281" t="s">
        <v>58</v>
      </c>
      <c r="AU466" s="35" t="s">
        <v>58</v>
      </c>
      <c r="AX466" s="23" t="s">
        <v>769</v>
      </c>
      <c r="AY466" s="23" t="s">
        <v>327</v>
      </c>
    </row>
    <row r="467" spans="21:51" x14ac:dyDescent="0.3">
      <c r="U467" s="23"/>
      <c r="V467" s="59"/>
      <c r="W467" s="23"/>
      <c r="X467" s="23"/>
      <c r="Y467" s="59"/>
      <c r="Z467" s="59"/>
      <c r="AA467" s="119"/>
      <c r="AB467" s="120"/>
      <c r="AC467" s="59"/>
      <c r="AD467" s="23"/>
      <c r="AE467" s="23"/>
      <c r="AF467" s="23"/>
      <c r="AG467" s="23"/>
      <c r="AI467" s="31" t="s">
        <v>12</v>
      </c>
      <c r="AJ467" s="34">
        <v>10</v>
      </c>
      <c r="AK467" s="34" t="s">
        <v>58</v>
      </c>
      <c r="AL467" s="32" t="s">
        <v>58</v>
      </c>
      <c r="AM467" s="32" t="s">
        <v>58</v>
      </c>
      <c r="AN467" s="32" t="s">
        <v>58</v>
      </c>
      <c r="AO467" s="33" t="s">
        <v>58</v>
      </c>
      <c r="AP467" s="32" t="s">
        <v>58</v>
      </c>
      <c r="AQ467" s="34" t="s">
        <v>58</v>
      </c>
      <c r="AR467" s="34" t="s">
        <v>58</v>
      </c>
      <c r="AS467" s="34" t="s">
        <v>58</v>
      </c>
      <c r="AT467" s="281" t="s">
        <v>58</v>
      </c>
      <c r="AU467" s="35" t="s">
        <v>58</v>
      </c>
      <c r="AX467" s="23" t="s">
        <v>769</v>
      </c>
      <c r="AY467" s="23" t="s">
        <v>328</v>
      </c>
    </row>
    <row r="468" spans="21:51" x14ac:dyDescent="0.3">
      <c r="U468" s="23"/>
      <c r="V468" s="59"/>
      <c r="W468" s="23"/>
      <c r="X468" s="23"/>
      <c r="Y468" s="59"/>
      <c r="Z468" s="59"/>
      <c r="AA468" s="119"/>
      <c r="AB468" s="120"/>
      <c r="AC468" s="59"/>
      <c r="AD468" s="23"/>
      <c r="AE468" s="23"/>
      <c r="AF468" s="23"/>
      <c r="AG468" s="23"/>
      <c r="AI468" s="31" t="s">
        <v>12</v>
      </c>
      <c r="AJ468" s="34">
        <v>11</v>
      </c>
      <c r="AK468" s="34" t="s">
        <v>58</v>
      </c>
      <c r="AL468" s="32" t="s">
        <v>58</v>
      </c>
      <c r="AM468" s="32" t="s">
        <v>58</v>
      </c>
      <c r="AN468" s="32" t="s">
        <v>58</v>
      </c>
      <c r="AO468" s="33" t="s">
        <v>58</v>
      </c>
      <c r="AP468" s="32" t="s">
        <v>58</v>
      </c>
      <c r="AQ468" s="34" t="s">
        <v>58</v>
      </c>
      <c r="AR468" s="34" t="s">
        <v>58</v>
      </c>
      <c r="AS468" s="34" t="s">
        <v>58</v>
      </c>
      <c r="AT468" s="281" t="s">
        <v>58</v>
      </c>
      <c r="AU468" s="35" t="s">
        <v>58</v>
      </c>
      <c r="AX468" s="23" t="s">
        <v>769</v>
      </c>
      <c r="AY468" s="23" t="s">
        <v>329</v>
      </c>
    </row>
    <row r="469" spans="21:51" x14ac:dyDescent="0.3">
      <c r="U469" s="23"/>
      <c r="V469" s="59"/>
      <c r="W469" s="23"/>
      <c r="X469" s="23"/>
      <c r="Y469" s="59"/>
      <c r="Z469" s="59"/>
      <c r="AA469" s="119"/>
      <c r="AB469" s="120"/>
      <c r="AC469" s="59"/>
      <c r="AD469" s="23"/>
      <c r="AE469" s="23"/>
      <c r="AF469" s="23"/>
      <c r="AG469" s="23"/>
      <c r="AI469" s="31" t="s">
        <v>12</v>
      </c>
      <c r="AJ469" s="34">
        <v>12</v>
      </c>
      <c r="AK469" s="34" t="s">
        <v>58</v>
      </c>
      <c r="AL469" s="32" t="s">
        <v>58</v>
      </c>
      <c r="AM469" s="32" t="s">
        <v>58</v>
      </c>
      <c r="AN469" s="32" t="s">
        <v>58</v>
      </c>
      <c r="AO469" s="33" t="s">
        <v>58</v>
      </c>
      <c r="AP469" s="32" t="s">
        <v>58</v>
      </c>
      <c r="AQ469" s="34" t="s">
        <v>58</v>
      </c>
      <c r="AR469" s="34" t="s">
        <v>58</v>
      </c>
      <c r="AS469" s="34" t="s">
        <v>58</v>
      </c>
      <c r="AT469" s="281" t="s">
        <v>58</v>
      </c>
      <c r="AU469" s="35" t="s">
        <v>58</v>
      </c>
      <c r="AX469" s="23" t="s">
        <v>769</v>
      </c>
      <c r="AY469" s="23" t="s">
        <v>1089</v>
      </c>
    </row>
    <row r="470" spans="21:51" x14ac:dyDescent="0.3">
      <c r="U470" s="23"/>
      <c r="V470" s="59"/>
      <c r="W470" s="23"/>
      <c r="X470" s="23"/>
      <c r="Y470" s="59"/>
      <c r="Z470" s="59"/>
      <c r="AA470" s="119"/>
      <c r="AB470" s="120"/>
      <c r="AC470" s="59"/>
      <c r="AD470" s="23"/>
      <c r="AE470" s="23"/>
      <c r="AF470" s="23"/>
      <c r="AG470" s="23"/>
      <c r="AI470" s="31" t="s">
        <v>12</v>
      </c>
      <c r="AJ470" s="34">
        <v>13</v>
      </c>
      <c r="AK470" s="34" t="s">
        <v>58</v>
      </c>
      <c r="AL470" s="32" t="s">
        <v>58</v>
      </c>
      <c r="AM470" s="32" t="s">
        <v>58</v>
      </c>
      <c r="AN470" s="32" t="s">
        <v>58</v>
      </c>
      <c r="AO470" s="33" t="s">
        <v>58</v>
      </c>
      <c r="AP470" s="32" t="s">
        <v>58</v>
      </c>
      <c r="AQ470" s="34" t="s">
        <v>58</v>
      </c>
      <c r="AR470" s="34" t="s">
        <v>58</v>
      </c>
      <c r="AS470" s="34" t="s">
        <v>58</v>
      </c>
      <c r="AT470" s="281" t="s">
        <v>58</v>
      </c>
      <c r="AU470" s="35" t="s">
        <v>58</v>
      </c>
      <c r="AX470" s="23" t="s">
        <v>769</v>
      </c>
      <c r="AY470" s="23" t="s">
        <v>1092</v>
      </c>
    </row>
    <row r="471" spans="21:51" x14ac:dyDescent="0.3">
      <c r="U471" s="23"/>
      <c r="V471" s="59"/>
      <c r="W471" s="23"/>
      <c r="X471" s="23"/>
      <c r="Y471" s="59"/>
      <c r="Z471" s="59"/>
      <c r="AA471" s="119"/>
      <c r="AB471" s="120"/>
      <c r="AC471" s="59"/>
      <c r="AD471" s="23"/>
      <c r="AE471" s="23"/>
      <c r="AF471" s="23"/>
      <c r="AG471" s="23"/>
      <c r="AI471" s="31" t="s">
        <v>12</v>
      </c>
      <c r="AJ471" s="34">
        <v>14</v>
      </c>
      <c r="AK471" s="34" t="s">
        <v>58</v>
      </c>
      <c r="AL471" s="32" t="s">
        <v>58</v>
      </c>
      <c r="AM471" s="32" t="s">
        <v>58</v>
      </c>
      <c r="AN471" s="32" t="s">
        <v>58</v>
      </c>
      <c r="AO471" s="33" t="s">
        <v>58</v>
      </c>
      <c r="AP471" s="32" t="s">
        <v>58</v>
      </c>
      <c r="AQ471" s="34" t="s">
        <v>58</v>
      </c>
      <c r="AR471" s="34" t="s">
        <v>58</v>
      </c>
      <c r="AS471" s="34" t="s">
        <v>58</v>
      </c>
      <c r="AT471" s="281" t="s">
        <v>58</v>
      </c>
      <c r="AU471" s="35" t="s">
        <v>58</v>
      </c>
      <c r="AX471" s="23" t="s">
        <v>769</v>
      </c>
      <c r="AY471" s="23" t="s">
        <v>1091</v>
      </c>
    </row>
    <row r="472" spans="21:51" x14ac:dyDescent="0.3">
      <c r="U472" s="23"/>
      <c r="V472" s="59"/>
      <c r="W472" s="23"/>
      <c r="X472" s="23"/>
      <c r="Y472" s="59"/>
      <c r="Z472" s="59"/>
      <c r="AA472" s="119"/>
      <c r="AB472" s="120"/>
      <c r="AC472" s="59"/>
      <c r="AD472" s="23"/>
      <c r="AE472" s="23"/>
      <c r="AF472" s="23"/>
      <c r="AG472" s="23"/>
      <c r="AI472" s="31" t="s">
        <v>12</v>
      </c>
      <c r="AJ472" s="34">
        <v>15</v>
      </c>
      <c r="AK472" s="34" t="s">
        <v>58</v>
      </c>
      <c r="AL472" s="32" t="s">
        <v>58</v>
      </c>
      <c r="AM472" s="32" t="s">
        <v>58</v>
      </c>
      <c r="AN472" s="32" t="s">
        <v>58</v>
      </c>
      <c r="AO472" s="33" t="s">
        <v>58</v>
      </c>
      <c r="AP472" s="32" t="s">
        <v>58</v>
      </c>
      <c r="AQ472" s="34" t="s">
        <v>58</v>
      </c>
      <c r="AR472" s="34" t="s">
        <v>58</v>
      </c>
      <c r="AS472" s="34" t="s">
        <v>58</v>
      </c>
      <c r="AT472" s="281" t="s">
        <v>58</v>
      </c>
      <c r="AU472" s="35" t="s">
        <v>58</v>
      </c>
      <c r="AX472" s="23" t="s">
        <v>769</v>
      </c>
      <c r="AY472" s="23" t="s">
        <v>1094</v>
      </c>
    </row>
    <row r="473" spans="21:51" x14ac:dyDescent="0.3">
      <c r="U473" s="23"/>
      <c r="V473" s="59"/>
      <c r="W473" s="23"/>
      <c r="X473" s="23"/>
      <c r="Y473" s="59"/>
      <c r="Z473" s="59"/>
      <c r="AA473" s="119"/>
      <c r="AB473" s="120"/>
      <c r="AC473" s="59"/>
      <c r="AD473" s="23"/>
      <c r="AE473" s="23"/>
      <c r="AF473" s="23"/>
      <c r="AG473" s="23"/>
      <c r="AI473" s="31" t="s">
        <v>12</v>
      </c>
      <c r="AJ473" s="34">
        <v>16</v>
      </c>
      <c r="AK473" s="34" t="s">
        <v>58</v>
      </c>
      <c r="AL473" s="32" t="s">
        <v>58</v>
      </c>
      <c r="AM473" s="32" t="s">
        <v>58</v>
      </c>
      <c r="AN473" s="32" t="s">
        <v>58</v>
      </c>
      <c r="AO473" s="33" t="s">
        <v>58</v>
      </c>
      <c r="AP473" s="32" t="s">
        <v>58</v>
      </c>
      <c r="AQ473" s="34" t="s">
        <v>58</v>
      </c>
      <c r="AR473" s="34" t="s">
        <v>58</v>
      </c>
      <c r="AS473" s="34" t="s">
        <v>58</v>
      </c>
      <c r="AT473" s="281" t="s">
        <v>58</v>
      </c>
      <c r="AU473" s="35" t="s">
        <v>58</v>
      </c>
      <c r="AX473" s="23" t="s">
        <v>769</v>
      </c>
      <c r="AY473" s="23" t="s">
        <v>325</v>
      </c>
    </row>
    <row r="474" spans="21:51" x14ac:dyDescent="0.3">
      <c r="U474" s="23"/>
      <c r="V474" s="59"/>
      <c r="W474" s="23"/>
      <c r="X474" s="23"/>
      <c r="Y474" s="59"/>
      <c r="Z474" s="59"/>
      <c r="AA474" s="119"/>
      <c r="AB474" s="120"/>
      <c r="AC474" s="59"/>
      <c r="AD474" s="23"/>
      <c r="AE474" s="23"/>
      <c r="AF474" s="23"/>
      <c r="AG474" s="23"/>
      <c r="AI474" s="31" t="s">
        <v>12</v>
      </c>
      <c r="AJ474" s="34">
        <v>17</v>
      </c>
      <c r="AK474" s="34" t="s">
        <v>58</v>
      </c>
      <c r="AL474" s="32" t="s">
        <v>58</v>
      </c>
      <c r="AM474" s="32" t="s">
        <v>58</v>
      </c>
      <c r="AN474" s="32" t="s">
        <v>58</v>
      </c>
      <c r="AO474" s="33" t="s">
        <v>58</v>
      </c>
      <c r="AP474" s="32" t="s">
        <v>58</v>
      </c>
      <c r="AQ474" s="34" t="s">
        <v>58</v>
      </c>
      <c r="AR474" s="34" t="s">
        <v>58</v>
      </c>
      <c r="AS474" s="34" t="s">
        <v>58</v>
      </c>
      <c r="AT474" s="281" t="s">
        <v>58</v>
      </c>
      <c r="AU474" s="35" t="s">
        <v>58</v>
      </c>
      <c r="AX474" s="23" t="s">
        <v>769</v>
      </c>
      <c r="AY474" s="23" t="s">
        <v>1098</v>
      </c>
    </row>
    <row r="475" spans="21:51" x14ac:dyDescent="0.3">
      <c r="U475" s="23"/>
      <c r="V475" s="59"/>
      <c r="W475" s="23"/>
      <c r="X475" s="23"/>
      <c r="Y475" s="59"/>
      <c r="Z475" s="59"/>
      <c r="AA475" s="119"/>
      <c r="AB475" s="120"/>
      <c r="AC475" s="59"/>
      <c r="AD475" s="23"/>
      <c r="AE475" s="23"/>
      <c r="AF475" s="23"/>
      <c r="AG475" s="23"/>
      <c r="AI475" s="31" t="s">
        <v>12</v>
      </c>
      <c r="AJ475" s="34">
        <v>18</v>
      </c>
      <c r="AK475" s="34" t="s">
        <v>58</v>
      </c>
      <c r="AL475" s="32" t="s">
        <v>58</v>
      </c>
      <c r="AM475" s="32" t="s">
        <v>58</v>
      </c>
      <c r="AN475" s="32" t="s">
        <v>58</v>
      </c>
      <c r="AO475" s="33" t="s">
        <v>58</v>
      </c>
      <c r="AP475" s="32" t="s">
        <v>58</v>
      </c>
      <c r="AQ475" s="34" t="s">
        <v>58</v>
      </c>
      <c r="AR475" s="34" t="s">
        <v>58</v>
      </c>
      <c r="AS475" s="34" t="s">
        <v>58</v>
      </c>
      <c r="AT475" s="281" t="s">
        <v>58</v>
      </c>
      <c r="AU475" s="35" t="s">
        <v>58</v>
      </c>
      <c r="AX475" s="23" t="s">
        <v>769</v>
      </c>
      <c r="AY475" s="23" t="s">
        <v>316</v>
      </c>
    </row>
    <row r="476" spans="21:51" ht="15" thickBot="1" x14ac:dyDescent="0.35">
      <c r="U476" s="23"/>
      <c r="V476" s="59"/>
      <c r="W476" s="23"/>
      <c r="X476" s="23"/>
      <c r="Y476" s="59"/>
      <c r="Z476" s="59"/>
      <c r="AA476" s="119"/>
      <c r="AB476" s="120"/>
      <c r="AC476" s="59"/>
      <c r="AD476" s="23"/>
      <c r="AE476" s="23"/>
      <c r="AF476" s="23"/>
      <c r="AG476" s="23"/>
      <c r="AI476" s="50" t="s">
        <v>12</v>
      </c>
      <c r="AJ476" s="51">
        <v>19</v>
      </c>
      <c r="AK476" s="51" t="s">
        <v>58</v>
      </c>
      <c r="AL476" s="56" t="s">
        <v>58</v>
      </c>
      <c r="AM476" s="56" t="s">
        <v>58</v>
      </c>
      <c r="AN476" s="56" t="s">
        <v>58</v>
      </c>
      <c r="AO476" s="57" t="s">
        <v>58</v>
      </c>
      <c r="AP476" s="56" t="s">
        <v>58</v>
      </c>
      <c r="AQ476" s="51" t="s">
        <v>58</v>
      </c>
      <c r="AR476" s="51" t="s">
        <v>58</v>
      </c>
      <c r="AS476" s="51" t="s">
        <v>58</v>
      </c>
      <c r="AT476" s="296" t="s">
        <v>58</v>
      </c>
      <c r="AU476" s="58" t="s">
        <v>58</v>
      </c>
      <c r="AX476" s="23" t="s">
        <v>769</v>
      </c>
      <c r="AY476" s="23" t="s">
        <v>354</v>
      </c>
    </row>
    <row r="477" spans="21:51" x14ac:dyDescent="0.3">
      <c r="U477" s="23"/>
      <c r="V477" s="59"/>
      <c r="W477" s="23"/>
      <c r="X477" s="23"/>
      <c r="Y477" s="59"/>
      <c r="Z477" s="59"/>
      <c r="AA477" s="119"/>
      <c r="AB477" s="120"/>
      <c r="AC477" s="59"/>
      <c r="AD477" s="23"/>
      <c r="AE477" s="23"/>
      <c r="AF477" s="23"/>
      <c r="AG477" s="23"/>
      <c r="AI477" s="13" t="s">
        <v>945</v>
      </c>
      <c r="AJ477" s="15">
        <v>1</v>
      </c>
      <c r="AK477" s="45" t="s">
        <v>53</v>
      </c>
      <c r="AL477" s="49">
        <v>7</v>
      </c>
      <c r="AM477" s="14">
        <v>1</v>
      </c>
      <c r="AN477" s="14" t="s">
        <v>54</v>
      </c>
      <c r="AO477" s="49" t="s">
        <v>55</v>
      </c>
      <c r="AP477" s="14" t="s">
        <v>56</v>
      </c>
      <c r="AQ477" s="15" t="s">
        <v>543</v>
      </c>
      <c r="AR477" s="15">
        <v>80000</v>
      </c>
      <c r="AS477" s="15" t="s">
        <v>66</v>
      </c>
      <c r="AT477" s="279" t="s">
        <v>549</v>
      </c>
      <c r="AU477" s="16" t="s">
        <v>544</v>
      </c>
      <c r="AX477" s="23" t="s">
        <v>769</v>
      </c>
      <c r="AY477" s="23" t="s">
        <v>1097</v>
      </c>
    </row>
    <row r="478" spans="21:51" x14ac:dyDescent="0.3">
      <c r="U478" s="23"/>
      <c r="V478" s="59"/>
      <c r="W478" s="23"/>
      <c r="X478" s="23"/>
      <c r="Y478" s="59"/>
      <c r="Z478" s="59"/>
      <c r="AA478" s="119"/>
      <c r="AB478" s="120"/>
      <c r="AC478" s="59"/>
      <c r="AD478" s="23"/>
      <c r="AE478" s="23"/>
      <c r="AF478" s="23"/>
      <c r="AG478" s="23"/>
      <c r="AI478" s="31" t="s">
        <v>945</v>
      </c>
      <c r="AJ478" s="34">
        <v>2</v>
      </c>
      <c r="AK478" s="34" t="s">
        <v>385</v>
      </c>
      <c r="AL478" s="32">
        <v>6</v>
      </c>
      <c r="AM478" s="32">
        <v>2</v>
      </c>
      <c r="AN478" s="32" t="s">
        <v>60</v>
      </c>
      <c r="AO478" s="33" t="s">
        <v>60</v>
      </c>
      <c r="AP478" s="32" t="s">
        <v>62</v>
      </c>
      <c r="AQ478" s="34" t="s">
        <v>602</v>
      </c>
      <c r="AR478" s="34">
        <v>80000</v>
      </c>
      <c r="AS478" s="34" t="s">
        <v>66</v>
      </c>
      <c r="AT478" s="281" t="s">
        <v>599</v>
      </c>
      <c r="AU478" s="35" t="s">
        <v>386</v>
      </c>
      <c r="AX478" s="23" t="s">
        <v>769</v>
      </c>
      <c r="AY478" s="23" t="s">
        <v>347</v>
      </c>
    </row>
    <row r="479" spans="21:51" x14ac:dyDescent="0.3">
      <c r="U479" s="23"/>
      <c r="V479" s="59"/>
      <c r="W479" s="23"/>
      <c r="X479" s="23"/>
      <c r="Y479" s="59"/>
      <c r="Z479" s="59"/>
      <c r="AA479" s="119"/>
      <c r="AB479" s="120"/>
      <c r="AC479" s="59"/>
      <c r="AD479" s="23"/>
      <c r="AE479" s="23"/>
      <c r="AF479" s="23"/>
      <c r="AG479" s="23"/>
      <c r="AI479" s="31" t="s">
        <v>945</v>
      </c>
      <c r="AJ479" s="34">
        <v>3</v>
      </c>
      <c r="AK479" s="34" t="s">
        <v>393</v>
      </c>
      <c r="AL479" s="32">
        <v>4</v>
      </c>
      <c r="AM479" s="32">
        <v>7</v>
      </c>
      <c r="AN479" s="32" t="s">
        <v>60</v>
      </c>
      <c r="AO479" s="33" t="s">
        <v>55</v>
      </c>
      <c r="AP479" s="32" t="s">
        <v>62</v>
      </c>
      <c r="AQ479" s="34" t="s">
        <v>609</v>
      </c>
      <c r="AR479" s="34">
        <v>80000</v>
      </c>
      <c r="AS479" s="34" t="s">
        <v>66</v>
      </c>
      <c r="AT479" s="281" t="s">
        <v>599</v>
      </c>
      <c r="AU479" s="35" t="s">
        <v>394</v>
      </c>
      <c r="AX479" s="23" t="s">
        <v>769</v>
      </c>
      <c r="AY479" s="23" t="s">
        <v>1096</v>
      </c>
    </row>
    <row r="480" spans="21:51" x14ac:dyDescent="0.3">
      <c r="U480" s="23"/>
      <c r="V480" s="59"/>
      <c r="W480" s="23"/>
      <c r="X480" s="23"/>
      <c r="Y480" s="59"/>
      <c r="Z480" s="59"/>
      <c r="AA480" s="119"/>
      <c r="AB480" s="120"/>
      <c r="AC480" s="59"/>
      <c r="AD480" s="23"/>
      <c r="AE480" s="23"/>
      <c r="AF480" s="23"/>
      <c r="AG480" s="23"/>
      <c r="AI480" s="31" t="s">
        <v>945</v>
      </c>
      <c r="AJ480" s="34">
        <v>4</v>
      </c>
      <c r="AK480" s="34" t="s">
        <v>395</v>
      </c>
      <c r="AL480" s="32">
        <v>6</v>
      </c>
      <c r="AM480" s="32">
        <v>2</v>
      </c>
      <c r="AN480" s="32" t="s">
        <v>60</v>
      </c>
      <c r="AO480" s="33" t="s">
        <v>55</v>
      </c>
      <c r="AP480" s="32" t="s">
        <v>62</v>
      </c>
      <c r="AQ480" s="34" t="s">
        <v>650</v>
      </c>
      <c r="AR480" s="34">
        <v>120000</v>
      </c>
      <c r="AS480" s="34" t="s">
        <v>66</v>
      </c>
      <c r="AT480" s="281" t="s">
        <v>599</v>
      </c>
      <c r="AU480" s="35" t="s">
        <v>396</v>
      </c>
      <c r="AX480" s="23" t="s">
        <v>769</v>
      </c>
      <c r="AY480" s="23" t="s">
        <v>1093</v>
      </c>
    </row>
    <row r="481" spans="21:51" x14ac:dyDescent="0.3">
      <c r="U481" s="23"/>
      <c r="V481" s="59"/>
      <c r="W481" s="23"/>
      <c r="X481" s="23"/>
      <c r="Y481" s="59"/>
      <c r="Z481" s="59"/>
      <c r="AA481" s="119"/>
      <c r="AB481" s="120"/>
      <c r="AC481" s="59"/>
      <c r="AD481" s="23"/>
      <c r="AE481" s="23"/>
      <c r="AF481" s="23"/>
      <c r="AG481" s="23"/>
      <c r="AI481" s="31" t="s">
        <v>945</v>
      </c>
      <c r="AJ481" s="34">
        <v>5</v>
      </c>
      <c r="AK481" s="34" t="s">
        <v>397</v>
      </c>
      <c r="AL481" s="32">
        <v>7</v>
      </c>
      <c r="AM481" s="32">
        <v>2</v>
      </c>
      <c r="AN481" s="32" t="s">
        <v>60</v>
      </c>
      <c r="AO481" s="33" t="s">
        <v>61</v>
      </c>
      <c r="AP481" s="32" t="s">
        <v>62</v>
      </c>
      <c r="AQ481" s="34" t="s">
        <v>398</v>
      </c>
      <c r="AR481" s="34">
        <v>120000</v>
      </c>
      <c r="AS481" s="34" t="s">
        <v>66</v>
      </c>
      <c r="AT481" s="281" t="s">
        <v>599</v>
      </c>
      <c r="AU481" s="35" t="s">
        <v>399</v>
      </c>
      <c r="AX481" s="23" t="s">
        <v>769</v>
      </c>
      <c r="AY481" s="23" t="s">
        <v>1095</v>
      </c>
    </row>
    <row r="482" spans="21:51" x14ac:dyDescent="0.3">
      <c r="U482" s="23"/>
      <c r="V482" s="59"/>
      <c r="W482" s="23"/>
      <c r="X482" s="23"/>
      <c r="Y482" s="59"/>
      <c r="Z482" s="59"/>
      <c r="AA482" s="119"/>
      <c r="AB482" s="120"/>
      <c r="AC482" s="59"/>
      <c r="AD482" s="23"/>
      <c r="AE482" s="23"/>
      <c r="AF482" s="23"/>
      <c r="AG482" s="23"/>
      <c r="AI482" s="31" t="s">
        <v>945</v>
      </c>
      <c r="AJ482" s="34">
        <v>6</v>
      </c>
      <c r="AK482" s="34" t="s">
        <v>421</v>
      </c>
      <c r="AL482" s="32">
        <v>7</v>
      </c>
      <c r="AM482" s="32">
        <v>3</v>
      </c>
      <c r="AN482" s="32" t="s">
        <v>60</v>
      </c>
      <c r="AO482" s="33" t="s">
        <v>72</v>
      </c>
      <c r="AP482" s="32" t="s">
        <v>62</v>
      </c>
      <c r="AQ482" s="34" t="s">
        <v>430</v>
      </c>
      <c r="AR482" s="34">
        <v>130000</v>
      </c>
      <c r="AS482" s="34" t="s">
        <v>66</v>
      </c>
      <c r="AT482" s="281" t="s">
        <v>599</v>
      </c>
      <c r="AU482" s="35" t="s">
        <v>431</v>
      </c>
      <c r="AX482" s="23" t="s">
        <v>769</v>
      </c>
      <c r="AY482" s="23" t="s">
        <v>331</v>
      </c>
    </row>
    <row r="483" spans="21:51" x14ac:dyDescent="0.3">
      <c r="U483" s="23"/>
      <c r="V483" s="59"/>
      <c r="W483" s="23"/>
      <c r="X483" s="23"/>
      <c r="Y483" s="59"/>
      <c r="Z483" s="59"/>
      <c r="AA483" s="119"/>
      <c r="AB483" s="120"/>
      <c r="AC483" s="59"/>
      <c r="AD483" s="23"/>
      <c r="AE483" s="23"/>
      <c r="AF483" s="23"/>
      <c r="AG483" s="23"/>
      <c r="AI483" s="31" t="s">
        <v>945</v>
      </c>
      <c r="AJ483" s="34">
        <v>7</v>
      </c>
      <c r="AK483" s="44" t="s">
        <v>597</v>
      </c>
      <c r="AL483" s="33">
        <v>6</v>
      </c>
      <c r="AM483" s="32">
        <v>2</v>
      </c>
      <c r="AN483" s="32" t="s">
        <v>60</v>
      </c>
      <c r="AO483" s="33" t="s">
        <v>60</v>
      </c>
      <c r="AP483" s="32" t="s">
        <v>62</v>
      </c>
      <c r="AQ483" s="34" t="s">
        <v>598</v>
      </c>
      <c r="AR483" s="34">
        <v>210000</v>
      </c>
      <c r="AS483" s="34" t="s">
        <v>66</v>
      </c>
      <c r="AT483" s="281" t="s">
        <v>599</v>
      </c>
      <c r="AU483" s="35" t="s">
        <v>84</v>
      </c>
      <c r="AX483" s="23" t="s">
        <v>769</v>
      </c>
      <c r="AY483" s="23" t="s">
        <v>332</v>
      </c>
    </row>
    <row r="484" spans="21:51" x14ac:dyDescent="0.3">
      <c r="U484" s="23"/>
      <c r="V484" s="59"/>
      <c r="W484" s="23"/>
      <c r="X484" s="23"/>
      <c r="Y484" s="59"/>
      <c r="Z484" s="59"/>
      <c r="AA484" s="119"/>
      <c r="AB484" s="120"/>
      <c r="AC484" s="59"/>
      <c r="AD484" s="23"/>
      <c r="AE484" s="23"/>
      <c r="AF484" s="23"/>
      <c r="AG484" s="23"/>
      <c r="AI484" s="31" t="s">
        <v>945</v>
      </c>
      <c r="AJ484" s="34">
        <v>8</v>
      </c>
      <c r="AK484" s="34" t="s">
        <v>79</v>
      </c>
      <c r="AL484" s="32">
        <v>5</v>
      </c>
      <c r="AM484" s="32">
        <v>5</v>
      </c>
      <c r="AN484" s="32" t="s">
        <v>61</v>
      </c>
      <c r="AO484" s="33" t="s">
        <v>61</v>
      </c>
      <c r="AP484" s="32" t="s">
        <v>73</v>
      </c>
      <c r="AQ484" s="34" t="s">
        <v>615</v>
      </c>
      <c r="AR484" s="34">
        <v>250000</v>
      </c>
      <c r="AS484" s="34" t="s">
        <v>66</v>
      </c>
      <c r="AT484" s="281" t="s">
        <v>574</v>
      </c>
      <c r="AU484" s="35" t="s">
        <v>618</v>
      </c>
      <c r="AX484" s="23" t="s">
        <v>769</v>
      </c>
      <c r="AY484" s="23" t="s">
        <v>333</v>
      </c>
    </row>
    <row r="485" spans="21:51" x14ac:dyDescent="0.3">
      <c r="U485" s="23"/>
      <c r="V485" s="59"/>
      <c r="W485" s="23"/>
      <c r="X485" s="23"/>
      <c r="Y485" s="59"/>
      <c r="Z485" s="59"/>
      <c r="AA485" s="119"/>
      <c r="AB485" s="120"/>
      <c r="AC485" s="59"/>
      <c r="AD485" s="23"/>
      <c r="AE485" s="23"/>
      <c r="AF485" s="23"/>
      <c r="AG485" s="23"/>
      <c r="AI485" s="31" t="s">
        <v>945</v>
      </c>
      <c r="AJ485" s="34">
        <v>9</v>
      </c>
      <c r="AK485" s="34" t="s">
        <v>77</v>
      </c>
      <c r="AL485" s="32">
        <v>5</v>
      </c>
      <c r="AM485" s="32">
        <v>2</v>
      </c>
      <c r="AN485" s="32" t="s">
        <v>60</v>
      </c>
      <c r="AO485" s="33" t="s">
        <v>72</v>
      </c>
      <c r="AP485" s="32" t="s">
        <v>93</v>
      </c>
      <c r="AQ485" s="34" t="s">
        <v>616</v>
      </c>
      <c r="AR485" s="34">
        <v>0</v>
      </c>
      <c r="AS485" s="34" t="s">
        <v>66</v>
      </c>
      <c r="AT485" s="281" t="s">
        <v>617</v>
      </c>
      <c r="AU485" s="35" t="s">
        <v>619</v>
      </c>
      <c r="AX485" s="23" t="s">
        <v>769</v>
      </c>
      <c r="AY485" s="23" t="s">
        <v>95</v>
      </c>
    </row>
    <row r="486" spans="21:51" x14ac:dyDescent="0.3">
      <c r="U486" s="23"/>
      <c r="V486" s="59"/>
      <c r="W486" s="23"/>
      <c r="X486" s="23"/>
      <c r="Y486" s="59"/>
      <c r="Z486" s="59"/>
      <c r="AA486" s="119"/>
      <c r="AB486" s="120"/>
      <c r="AC486" s="59"/>
      <c r="AD486" s="23"/>
      <c r="AE486" s="23"/>
      <c r="AF486" s="23"/>
      <c r="AG486" s="23"/>
      <c r="AI486" s="31" t="s">
        <v>945</v>
      </c>
      <c r="AJ486" s="34">
        <v>10</v>
      </c>
      <c r="AK486" s="34" t="s">
        <v>400</v>
      </c>
      <c r="AL486" s="32">
        <v>5</v>
      </c>
      <c r="AM486" s="32">
        <v>6</v>
      </c>
      <c r="AN486" s="32" t="s">
        <v>72</v>
      </c>
      <c r="AO486" s="33" t="s">
        <v>61</v>
      </c>
      <c r="AP486" s="32" t="s">
        <v>73</v>
      </c>
      <c r="AQ486" s="34" t="s">
        <v>580</v>
      </c>
      <c r="AR486" s="34">
        <v>250000</v>
      </c>
      <c r="AS486" s="34" t="s">
        <v>66</v>
      </c>
      <c r="AT486" s="281" t="s">
        <v>581</v>
      </c>
      <c r="AU486" s="35" t="s">
        <v>401</v>
      </c>
      <c r="AX486" s="23" t="s">
        <v>769</v>
      </c>
      <c r="AY486" s="23" t="s">
        <v>334</v>
      </c>
    </row>
    <row r="487" spans="21:51" x14ac:dyDescent="0.3">
      <c r="U487" s="23"/>
      <c r="V487" s="59"/>
      <c r="W487" s="23"/>
      <c r="X487" s="23"/>
      <c r="Y487" s="59"/>
      <c r="Z487" s="59"/>
      <c r="AA487" s="119"/>
      <c r="AB487" s="120"/>
      <c r="AC487" s="59"/>
      <c r="AD487" s="23"/>
      <c r="AE487" s="23"/>
      <c r="AF487" s="23"/>
      <c r="AG487" s="23"/>
      <c r="AI487" s="31" t="s">
        <v>945</v>
      </c>
      <c r="AJ487" s="34">
        <v>11</v>
      </c>
      <c r="AK487" s="34" t="s">
        <v>591</v>
      </c>
      <c r="AL487" s="32">
        <v>6</v>
      </c>
      <c r="AM487" s="32">
        <v>5</v>
      </c>
      <c r="AN487" s="32" t="s">
        <v>60</v>
      </c>
      <c r="AO487" s="33" t="s">
        <v>72</v>
      </c>
      <c r="AP487" s="32" t="s">
        <v>73</v>
      </c>
      <c r="AQ487" s="34" t="s">
        <v>592</v>
      </c>
      <c r="AR487" s="34">
        <v>260000</v>
      </c>
      <c r="AS487" s="34" t="s">
        <v>66</v>
      </c>
      <c r="AT487" s="281" t="s">
        <v>593</v>
      </c>
      <c r="AU487" s="35" t="s">
        <v>594</v>
      </c>
      <c r="AX487" s="23" t="s">
        <v>769</v>
      </c>
      <c r="AY487" s="23" t="s">
        <v>335</v>
      </c>
    </row>
    <row r="488" spans="21:51" x14ac:dyDescent="0.3">
      <c r="U488" s="23"/>
      <c r="V488" s="59"/>
      <c r="W488" s="23"/>
      <c r="X488" s="23"/>
      <c r="Y488" s="59"/>
      <c r="Z488" s="59"/>
      <c r="AA488" s="119"/>
      <c r="AB488" s="120"/>
      <c r="AC488" s="59"/>
      <c r="AD488" s="23"/>
      <c r="AE488" s="23"/>
      <c r="AF488" s="23"/>
      <c r="AG488" s="23"/>
      <c r="AI488" s="31" t="s">
        <v>945</v>
      </c>
      <c r="AJ488" s="34">
        <v>12</v>
      </c>
      <c r="AK488" s="34" t="s">
        <v>420</v>
      </c>
      <c r="AL488" s="32">
        <v>6</v>
      </c>
      <c r="AM488" s="32">
        <v>6</v>
      </c>
      <c r="AN488" s="32" t="s">
        <v>61</v>
      </c>
      <c r="AO488" s="33" t="s">
        <v>56</v>
      </c>
      <c r="AP488" s="32" t="s">
        <v>73</v>
      </c>
      <c r="AQ488" s="34" t="s">
        <v>630</v>
      </c>
      <c r="AR488" s="34">
        <v>300000</v>
      </c>
      <c r="AS488" s="34" t="s">
        <v>66</v>
      </c>
      <c r="AT488" s="281" t="s">
        <v>631</v>
      </c>
      <c r="AU488" s="35" t="s">
        <v>429</v>
      </c>
      <c r="AX488" s="23" t="s">
        <v>769</v>
      </c>
      <c r="AY488" s="23" t="s">
        <v>336</v>
      </c>
    </row>
    <row r="489" spans="21:51" x14ac:dyDescent="0.3">
      <c r="U489" s="23"/>
      <c r="V489" s="59"/>
      <c r="W489" s="23"/>
      <c r="X489" s="23"/>
      <c r="Y489" s="59"/>
      <c r="Z489" s="59"/>
      <c r="AA489" s="119"/>
      <c r="AB489" s="120"/>
      <c r="AC489" s="59"/>
      <c r="AD489" s="23"/>
      <c r="AE489" s="23"/>
      <c r="AF489" s="23"/>
      <c r="AG489" s="23"/>
      <c r="AI489" s="31" t="s">
        <v>945</v>
      </c>
      <c r="AJ489" s="34">
        <v>13</v>
      </c>
      <c r="AK489" s="34" t="s">
        <v>576</v>
      </c>
      <c r="AL489" s="32">
        <v>6</v>
      </c>
      <c r="AM489" s="32">
        <v>6</v>
      </c>
      <c r="AN489" s="32" t="s">
        <v>60</v>
      </c>
      <c r="AO489" s="33" t="s">
        <v>61</v>
      </c>
      <c r="AP489" s="32" t="s">
        <v>88</v>
      </c>
      <c r="AQ489" s="34" t="s">
        <v>573</v>
      </c>
      <c r="AR489" s="34">
        <v>340000</v>
      </c>
      <c r="AS489" s="34" t="s">
        <v>66</v>
      </c>
      <c r="AT489" s="281" t="s">
        <v>574</v>
      </c>
      <c r="AU489" s="35" t="s">
        <v>575</v>
      </c>
      <c r="AX489" s="23" t="s">
        <v>769</v>
      </c>
      <c r="AY489" s="23" t="s">
        <v>337</v>
      </c>
    </row>
    <row r="490" spans="21:51" x14ac:dyDescent="0.3">
      <c r="U490" s="23"/>
      <c r="V490" s="59"/>
      <c r="W490" s="23"/>
      <c r="X490" s="23"/>
      <c r="Y490" s="59"/>
      <c r="Z490" s="59"/>
      <c r="AA490" s="119"/>
      <c r="AB490" s="120"/>
      <c r="AC490" s="59"/>
      <c r="AD490" s="23"/>
      <c r="AE490" s="23"/>
      <c r="AF490" s="23"/>
      <c r="AG490" s="23"/>
      <c r="AI490" s="31" t="s">
        <v>945</v>
      </c>
      <c r="AJ490" s="34">
        <v>14</v>
      </c>
      <c r="AK490" s="34" t="s">
        <v>58</v>
      </c>
      <c r="AL490" s="32" t="s">
        <v>58</v>
      </c>
      <c r="AM490" s="32" t="s">
        <v>58</v>
      </c>
      <c r="AN490" s="32" t="s">
        <v>58</v>
      </c>
      <c r="AO490" s="33" t="s">
        <v>58</v>
      </c>
      <c r="AP490" s="32" t="s">
        <v>58</v>
      </c>
      <c r="AQ490" s="34" t="s">
        <v>58</v>
      </c>
      <c r="AR490" s="34" t="s">
        <v>58</v>
      </c>
      <c r="AS490" s="34" t="s">
        <v>58</v>
      </c>
      <c r="AT490" s="281" t="s">
        <v>58</v>
      </c>
      <c r="AU490" s="35" t="s">
        <v>58</v>
      </c>
      <c r="AX490" s="23" t="s">
        <v>769</v>
      </c>
      <c r="AY490" s="23" t="s">
        <v>338</v>
      </c>
    </row>
    <row r="491" spans="21:51" x14ac:dyDescent="0.3">
      <c r="U491" s="23"/>
      <c r="V491" s="59"/>
      <c r="W491" s="23"/>
      <c r="X491" s="23"/>
      <c r="Y491" s="59"/>
      <c r="Z491" s="59"/>
      <c r="AA491" s="119"/>
      <c r="AB491" s="120"/>
      <c r="AC491" s="59"/>
      <c r="AD491" s="23"/>
      <c r="AE491" s="23"/>
      <c r="AF491" s="23"/>
      <c r="AG491" s="23"/>
      <c r="AI491" s="31" t="s">
        <v>945</v>
      </c>
      <c r="AJ491" s="34">
        <v>15</v>
      </c>
      <c r="AK491" s="34" t="s">
        <v>58</v>
      </c>
      <c r="AL491" s="32" t="s">
        <v>58</v>
      </c>
      <c r="AM491" s="32" t="s">
        <v>58</v>
      </c>
      <c r="AN491" s="32" t="s">
        <v>58</v>
      </c>
      <c r="AO491" s="33" t="s">
        <v>58</v>
      </c>
      <c r="AP491" s="32" t="s">
        <v>58</v>
      </c>
      <c r="AQ491" s="34" t="s">
        <v>58</v>
      </c>
      <c r="AR491" s="34" t="s">
        <v>58</v>
      </c>
      <c r="AS491" s="34" t="s">
        <v>58</v>
      </c>
      <c r="AT491" s="281" t="s">
        <v>58</v>
      </c>
      <c r="AU491" s="35" t="s">
        <v>58</v>
      </c>
      <c r="AX491" s="23" t="s">
        <v>769</v>
      </c>
      <c r="AY491" s="23" t="s">
        <v>339</v>
      </c>
    </row>
    <row r="492" spans="21:51" x14ac:dyDescent="0.3">
      <c r="U492" s="23"/>
      <c r="V492" s="59"/>
      <c r="W492" s="23"/>
      <c r="X492" s="23"/>
      <c r="Y492" s="59"/>
      <c r="Z492" s="59"/>
      <c r="AA492" s="119"/>
      <c r="AB492" s="120"/>
      <c r="AC492" s="59"/>
      <c r="AD492" s="23"/>
      <c r="AE492" s="23"/>
      <c r="AF492" s="23"/>
      <c r="AG492" s="23"/>
      <c r="AI492" s="31" t="s">
        <v>945</v>
      </c>
      <c r="AJ492" s="34">
        <v>16</v>
      </c>
      <c r="AK492" s="34" t="s">
        <v>58</v>
      </c>
      <c r="AL492" s="32" t="s">
        <v>58</v>
      </c>
      <c r="AM492" s="32" t="s">
        <v>58</v>
      </c>
      <c r="AN492" s="32" t="s">
        <v>58</v>
      </c>
      <c r="AO492" s="33" t="s">
        <v>58</v>
      </c>
      <c r="AP492" s="32" t="s">
        <v>58</v>
      </c>
      <c r="AQ492" s="34" t="s">
        <v>58</v>
      </c>
      <c r="AR492" s="34" t="s">
        <v>58</v>
      </c>
      <c r="AS492" s="34" t="s">
        <v>58</v>
      </c>
      <c r="AT492" s="281" t="s">
        <v>58</v>
      </c>
      <c r="AU492" s="35" t="s">
        <v>58</v>
      </c>
      <c r="AX492" s="23" t="s">
        <v>769</v>
      </c>
      <c r="AY492" s="23" t="s">
        <v>340</v>
      </c>
    </row>
    <row r="493" spans="21:51" x14ac:dyDescent="0.3">
      <c r="U493" s="23"/>
      <c r="V493" s="59"/>
      <c r="W493" s="23"/>
      <c r="X493" s="23"/>
      <c r="Y493" s="59"/>
      <c r="Z493" s="59"/>
      <c r="AA493" s="119"/>
      <c r="AB493" s="120"/>
      <c r="AC493" s="59"/>
      <c r="AD493" s="23"/>
      <c r="AE493" s="23"/>
      <c r="AF493" s="23"/>
      <c r="AG493" s="23"/>
      <c r="AI493" s="31" t="s">
        <v>945</v>
      </c>
      <c r="AJ493" s="34">
        <v>17</v>
      </c>
      <c r="AK493" s="34" t="s">
        <v>58</v>
      </c>
      <c r="AL493" s="32" t="s">
        <v>58</v>
      </c>
      <c r="AM493" s="32" t="s">
        <v>58</v>
      </c>
      <c r="AN493" s="32" t="s">
        <v>58</v>
      </c>
      <c r="AO493" s="33" t="s">
        <v>58</v>
      </c>
      <c r="AP493" s="32" t="s">
        <v>58</v>
      </c>
      <c r="AQ493" s="34" t="s">
        <v>58</v>
      </c>
      <c r="AR493" s="34" t="s">
        <v>58</v>
      </c>
      <c r="AS493" s="34" t="s">
        <v>58</v>
      </c>
      <c r="AT493" s="281" t="s">
        <v>58</v>
      </c>
      <c r="AU493" s="35" t="s">
        <v>58</v>
      </c>
      <c r="AX493" s="23" t="s">
        <v>769</v>
      </c>
      <c r="AY493" s="23" t="s">
        <v>341</v>
      </c>
    </row>
    <row r="494" spans="21:51" x14ac:dyDescent="0.3">
      <c r="U494" s="23"/>
      <c r="V494" s="59"/>
      <c r="W494" s="23"/>
      <c r="X494" s="23"/>
      <c r="Y494" s="59"/>
      <c r="Z494" s="59"/>
      <c r="AA494" s="119"/>
      <c r="AB494" s="120"/>
      <c r="AC494" s="59"/>
      <c r="AD494" s="23"/>
      <c r="AE494" s="23"/>
      <c r="AF494" s="23"/>
      <c r="AG494" s="23"/>
      <c r="AI494" s="31" t="s">
        <v>945</v>
      </c>
      <c r="AJ494" s="34">
        <v>18</v>
      </c>
      <c r="AK494" s="34" t="s">
        <v>58</v>
      </c>
      <c r="AL494" s="32" t="s">
        <v>58</v>
      </c>
      <c r="AM494" s="32" t="s">
        <v>58</v>
      </c>
      <c r="AN494" s="32" t="s">
        <v>58</v>
      </c>
      <c r="AO494" s="33" t="s">
        <v>58</v>
      </c>
      <c r="AP494" s="32" t="s">
        <v>58</v>
      </c>
      <c r="AQ494" s="34" t="s">
        <v>58</v>
      </c>
      <c r="AR494" s="34" t="s">
        <v>58</v>
      </c>
      <c r="AS494" s="34" t="s">
        <v>58</v>
      </c>
      <c r="AT494" s="281" t="s">
        <v>58</v>
      </c>
      <c r="AU494" s="35" t="s">
        <v>58</v>
      </c>
      <c r="AX494" s="23" t="s">
        <v>770</v>
      </c>
      <c r="AY494" s="23" t="s">
        <v>176</v>
      </c>
    </row>
    <row r="495" spans="21:51" ht="15" thickBot="1" x14ac:dyDescent="0.35">
      <c r="U495" s="23"/>
      <c r="V495" s="59"/>
      <c r="W495" s="23"/>
      <c r="X495" s="23"/>
      <c r="Y495" s="59"/>
      <c r="Z495" s="59"/>
      <c r="AA495" s="119"/>
      <c r="AB495" s="120"/>
      <c r="AC495" s="59"/>
      <c r="AD495" s="23"/>
      <c r="AE495" s="23"/>
      <c r="AF495" s="23"/>
      <c r="AG495" s="23"/>
      <c r="AI495" s="50" t="s">
        <v>945</v>
      </c>
      <c r="AJ495" s="51">
        <v>19</v>
      </c>
      <c r="AK495" s="51" t="s">
        <v>58</v>
      </c>
      <c r="AL495" s="56" t="s">
        <v>58</v>
      </c>
      <c r="AM495" s="56" t="s">
        <v>58</v>
      </c>
      <c r="AN495" s="56" t="s">
        <v>58</v>
      </c>
      <c r="AO495" s="57" t="s">
        <v>58</v>
      </c>
      <c r="AP495" s="56" t="s">
        <v>58</v>
      </c>
      <c r="AQ495" s="51" t="s">
        <v>58</v>
      </c>
      <c r="AR495" s="51" t="s">
        <v>58</v>
      </c>
      <c r="AS495" s="51" t="s">
        <v>58</v>
      </c>
      <c r="AT495" s="296" t="s">
        <v>58</v>
      </c>
      <c r="AU495" s="58" t="s">
        <v>58</v>
      </c>
      <c r="AX495" s="23" t="s">
        <v>770</v>
      </c>
      <c r="AY495" s="23" t="s">
        <v>313</v>
      </c>
    </row>
    <row r="496" spans="21:51" x14ac:dyDescent="0.3">
      <c r="U496" s="23"/>
      <c r="V496" s="59"/>
      <c r="W496" s="23"/>
      <c r="X496" s="23"/>
      <c r="Y496" s="59"/>
      <c r="Z496" s="59"/>
      <c r="AA496" s="119"/>
      <c r="AB496" s="120"/>
      <c r="AC496" s="59"/>
      <c r="AD496" s="23"/>
      <c r="AE496" s="23"/>
      <c r="AF496" s="23"/>
      <c r="AG496" s="23"/>
      <c r="AI496" s="13" t="s">
        <v>946</v>
      </c>
      <c r="AJ496" s="15">
        <v>1</v>
      </c>
      <c r="AK496" s="45" t="s">
        <v>53</v>
      </c>
      <c r="AL496" s="49">
        <v>7</v>
      </c>
      <c r="AM496" s="14">
        <v>1</v>
      </c>
      <c r="AN496" s="14" t="s">
        <v>54</v>
      </c>
      <c r="AO496" s="49" t="s">
        <v>55</v>
      </c>
      <c r="AP496" s="14" t="s">
        <v>56</v>
      </c>
      <c r="AQ496" s="15" t="s">
        <v>543</v>
      </c>
      <c r="AR496" s="15">
        <v>80000</v>
      </c>
      <c r="AS496" s="15" t="s">
        <v>190</v>
      </c>
      <c r="AT496" s="279" t="s">
        <v>549</v>
      </c>
      <c r="AU496" s="16" t="s">
        <v>544</v>
      </c>
      <c r="AX496" s="23" t="s">
        <v>770</v>
      </c>
      <c r="AY496" s="23" t="s">
        <v>314</v>
      </c>
    </row>
    <row r="497" spans="21:51" x14ac:dyDescent="0.3">
      <c r="U497" s="23"/>
      <c r="V497" s="59"/>
      <c r="W497" s="23"/>
      <c r="X497" s="23"/>
      <c r="Y497" s="59"/>
      <c r="Z497" s="59"/>
      <c r="AA497" s="119"/>
      <c r="AB497" s="120"/>
      <c r="AC497" s="59"/>
      <c r="AD497" s="23"/>
      <c r="AE497" s="23"/>
      <c r="AF497" s="23"/>
      <c r="AG497" s="23"/>
      <c r="AI497" s="31" t="s">
        <v>946</v>
      </c>
      <c r="AJ497" s="34">
        <v>2</v>
      </c>
      <c r="AK497" s="34" t="s">
        <v>379</v>
      </c>
      <c r="AL497" s="32">
        <v>6</v>
      </c>
      <c r="AM497" s="32">
        <v>3</v>
      </c>
      <c r="AN497" s="32" t="s">
        <v>61</v>
      </c>
      <c r="AO497" s="33" t="s">
        <v>60</v>
      </c>
      <c r="AP497" s="32" t="s">
        <v>69</v>
      </c>
      <c r="AQ497" s="34" t="s">
        <v>380</v>
      </c>
      <c r="AR497" s="34">
        <v>80000</v>
      </c>
      <c r="AS497" s="34" t="s">
        <v>190</v>
      </c>
      <c r="AT497" s="281" t="s">
        <v>595</v>
      </c>
      <c r="AU497" s="35" t="s">
        <v>381</v>
      </c>
      <c r="AX497" s="23" t="s">
        <v>770</v>
      </c>
      <c r="AY497" s="23" t="s">
        <v>143</v>
      </c>
    </row>
    <row r="498" spans="21:51" x14ac:dyDescent="0.3">
      <c r="U498" s="23"/>
      <c r="V498" s="59"/>
      <c r="W498" s="23"/>
      <c r="X498" s="23"/>
      <c r="Y498" s="59"/>
      <c r="Z498" s="59"/>
      <c r="AA498" s="119"/>
      <c r="AB498" s="120"/>
      <c r="AC498" s="59"/>
      <c r="AD498" s="23"/>
      <c r="AE498" s="23"/>
      <c r="AF498" s="23"/>
      <c r="AG498" s="23"/>
      <c r="AI498" s="31" t="s">
        <v>946</v>
      </c>
      <c r="AJ498" s="34">
        <v>3</v>
      </c>
      <c r="AK498" s="34" t="s">
        <v>109</v>
      </c>
      <c r="AL498" s="32">
        <v>5</v>
      </c>
      <c r="AM498" s="32">
        <v>3</v>
      </c>
      <c r="AN498" s="32" t="s">
        <v>60</v>
      </c>
      <c r="AO498" s="33" t="s">
        <v>61</v>
      </c>
      <c r="AP498" s="32" t="s">
        <v>73</v>
      </c>
      <c r="AQ498" s="34" t="s">
        <v>625</v>
      </c>
      <c r="AR498" s="34">
        <v>170000</v>
      </c>
      <c r="AS498" s="34" t="s">
        <v>190</v>
      </c>
      <c r="AT498" s="281" t="s">
        <v>567</v>
      </c>
      <c r="AU498" s="35" t="s">
        <v>111</v>
      </c>
      <c r="AX498" s="23" t="s">
        <v>770</v>
      </c>
      <c r="AY498" s="23" t="s">
        <v>315</v>
      </c>
    </row>
    <row r="499" spans="21:51" x14ac:dyDescent="0.3">
      <c r="U499" s="23"/>
      <c r="V499" s="59"/>
      <c r="W499" s="23"/>
      <c r="X499" s="23"/>
      <c r="Y499" s="59"/>
      <c r="Z499" s="59"/>
      <c r="AA499" s="119"/>
      <c r="AB499" s="120"/>
      <c r="AC499" s="59"/>
      <c r="AD499" s="23"/>
      <c r="AE499" s="23"/>
      <c r="AF499" s="23"/>
      <c r="AG499" s="23"/>
      <c r="AI499" s="31" t="s">
        <v>946</v>
      </c>
      <c r="AJ499" s="34">
        <v>4</v>
      </c>
      <c r="AK499" s="34" t="s">
        <v>288</v>
      </c>
      <c r="AL499" s="32">
        <v>6</v>
      </c>
      <c r="AM499" s="32">
        <v>3</v>
      </c>
      <c r="AN499" s="32" t="s">
        <v>61</v>
      </c>
      <c r="AO499" s="33" t="s">
        <v>60</v>
      </c>
      <c r="AP499" s="32" t="s">
        <v>62</v>
      </c>
      <c r="AQ499" s="34" t="s">
        <v>667</v>
      </c>
      <c r="AR499" s="34">
        <v>170000</v>
      </c>
      <c r="AS499" s="34" t="s">
        <v>190</v>
      </c>
      <c r="AT499" s="281" t="s">
        <v>668</v>
      </c>
      <c r="AU499" s="35" t="s">
        <v>669</v>
      </c>
      <c r="AX499" s="23" t="s">
        <v>770</v>
      </c>
      <c r="AY499" s="23" t="s">
        <v>317</v>
      </c>
    </row>
    <row r="500" spans="21:51" x14ac:dyDescent="0.3">
      <c r="U500" s="23"/>
      <c r="V500" s="59"/>
      <c r="W500" s="23"/>
      <c r="X500" s="23"/>
      <c r="Y500" s="59"/>
      <c r="Z500" s="59"/>
      <c r="AA500" s="119"/>
      <c r="AB500" s="120"/>
      <c r="AC500" s="59"/>
      <c r="AD500" s="23"/>
      <c r="AE500" s="23"/>
      <c r="AF500" s="23"/>
      <c r="AG500" s="23"/>
      <c r="AI500" s="31" t="s">
        <v>946</v>
      </c>
      <c r="AJ500" s="34">
        <v>5</v>
      </c>
      <c r="AK500" s="34" t="s">
        <v>565</v>
      </c>
      <c r="AL500" s="32">
        <v>5</v>
      </c>
      <c r="AM500" s="32">
        <v>3</v>
      </c>
      <c r="AN500" s="32" t="s">
        <v>60</v>
      </c>
      <c r="AO500" s="33" t="s">
        <v>61</v>
      </c>
      <c r="AP500" s="32" t="s">
        <v>69</v>
      </c>
      <c r="AQ500" s="34" t="s">
        <v>566</v>
      </c>
      <c r="AR500" s="34">
        <v>180000</v>
      </c>
      <c r="AS500" s="34" t="s">
        <v>190</v>
      </c>
      <c r="AT500" s="281" t="s">
        <v>567</v>
      </c>
      <c r="AU500" s="35" t="s">
        <v>568</v>
      </c>
      <c r="AX500" s="23" t="s">
        <v>770</v>
      </c>
      <c r="AY500" s="23" t="s">
        <v>201</v>
      </c>
    </row>
    <row r="501" spans="21:51" x14ac:dyDescent="0.3">
      <c r="U501" s="23"/>
      <c r="V501" s="59"/>
      <c r="W501" s="23"/>
      <c r="X501" s="23"/>
      <c r="Y501" s="59"/>
      <c r="Z501" s="59"/>
      <c r="AA501" s="119"/>
      <c r="AB501" s="120"/>
      <c r="AC501" s="59"/>
      <c r="AD501" s="23"/>
      <c r="AE501" s="23"/>
      <c r="AF501" s="23"/>
      <c r="AG501" s="23"/>
      <c r="AI501" s="31" t="s">
        <v>946</v>
      </c>
      <c r="AJ501" s="34">
        <v>6</v>
      </c>
      <c r="AK501" s="34" t="s">
        <v>118</v>
      </c>
      <c r="AL501" s="32">
        <v>5</v>
      </c>
      <c r="AM501" s="32">
        <v>5</v>
      </c>
      <c r="AN501" s="32" t="s">
        <v>61</v>
      </c>
      <c r="AO501" s="33" t="s">
        <v>56</v>
      </c>
      <c r="AP501" s="32" t="s">
        <v>73</v>
      </c>
      <c r="AQ501" s="34" t="s">
        <v>649</v>
      </c>
      <c r="AR501" s="34">
        <v>220000</v>
      </c>
      <c r="AS501" s="34" t="s">
        <v>190</v>
      </c>
      <c r="AT501" s="281" t="s">
        <v>571</v>
      </c>
      <c r="AU501" s="35" t="s">
        <v>98</v>
      </c>
      <c r="AX501" s="23" t="s">
        <v>770</v>
      </c>
      <c r="AY501" s="23" t="s">
        <v>1087</v>
      </c>
    </row>
    <row r="502" spans="21:51" x14ac:dyDescent="0.3">
      <c r="U502" s="23"/>
      <c r="V502" s="59"/>
      <c r="W502" s="23"/>
      <c r="X502" s="23"/>
      <c r="Y502" s="59"/>
      <c r="Z502" s="59"/>
      <c r="AA502" s="119"/>
      <c r="AB502" s="120"/>
      <c r="AC502" s="59"/>
      <c r="AD502" s="23"/>
      <c r="AE502" s="23"/>
      <c r="AF502" s="23"/>
      <c r="AG502" s="23"/>
      <c r="AI502" s="31" t="s">
        <v>946</v>
      </c>
      <c r="AJ502" s="34">
        <v>7</v>
      </c>
      <c r="AK502" s="44" t="s">
        <v>286</v>
      </c>
      <c r="AL502" s="33">
        <v>5</v>
      </c>
      <c r="AM502" s="32">
        <v>5</v>
      </c>
      <c r="AN502" s="32" t="s">
        <v>61</v>
      </c>
      <c r="AO502" s="33" t="s">
        <v>56</v>
      </c>
      <c r="AP502" s="32" t="s">
        <v>69</v>
      </c>
      <c r="AQ502" s="34" t="s">
        <v>658</v>
      </c>
      <c r="AR502" s="34">
        <v>240000</v>
      </c>
      <c r="AS502" s="34" t="s">
        <v>190</v>
      </c>
      <c r="AT502" s="281" t="s">
        <v>659</v>
      </c>
      <c r="AU502" s="35" t="s">
        <v>291</v>
      </c>
      <c r="AX502" s="23" t="s">
        <v>770</v>
      </c>
      <c r="AY502" s="23" t="s">
        <v>318</v>
      </c>
    </row>
    <row r="503" spans="21:51" x14ac:dyDescent="0.3">
      <c r="U503" s="23"/>
      <c r="V503" s="59"/>
      <c r="W503" s="23"/>
      <c r="X503" s="23"/>
      <c r="Y503" s="59"/>
      <c r="Z503" s="59"/>
      <c r="AA503" s="119"/>
      <c r="AB503" s="120"/>
      <c r="AC503" s="59"/>
      <c r="AD503" s="23"/>
      <c r="AE503" s="23"/>
      <c r="AF503" s="23"/>
      <c r="AG503" s="23"/>
      <c r="AI503" s="31" t="s">
        <v>946</v>
      </c>
      <c r="AJ503" s="34">
        <v>8</v>
      </c>
      <c r="AK503" s="34" t="s">
        <v>79</v>
      </c>
      <c r="AL503" s="32">
        <v>5</v>
      </c>
      <c r="AM503" s="32">
        <v>5</v>
      </c>
      <c r="AN503" s="32" t="s">
        <v>61</v>
      </c>
      <c r="AO503" s="33" t="s">
        <v>61</v>
      </c>
      <c r="AP503" s="32" t="s">
        <v>73</v>
      </c>
      <c r="AQ503" s="34" t="s">
        <v>615</v>
      </c>
      <c r="AR503" s="34">
        <v>250000</v>
      </c>
      <c r="AS503" s="34" t="s">
        <v>190</v>
      </c>
      <c r="AT503" s="281" t="s">
        <v>574</v>
      </c>
      <c r="AU503" s="35" t="s">
        <v>618</v>
      </c>
      <c r="AX503" s="23" t="s">
        <v>770</v>
      </c>
      <c r="AY503" s="23" t="s">
        <v>319</v>
      </c>
    </row>
    <row r="504" spans="21:51" x14ac:dyDescent="0.3">
      <c r="U504" s="23"/>
      <c r="V504" s="59"/>
      <c r="W504" s="23"/>
      <c r="X504" s="23"/>
      <c r="Y504" s="59"/>
      <c r="Z504" s="59"/>
      <c r="AA504" s="119"/>
      <c r="AB504" s="120"/>
      <c r="AC504" s="59"/>
      <c r="AD504" s="23"/>
      <c r="AE504" s="23"/>
      <c r="AF504" s="23"/>
      <c r="AG504" s="23"/>
      <c r="AI504" s="31" t="s">
        <v>946</v>
      </c>
      <c r="AJ504" s="34">
        <v>9</v>
      </c>
      <c r="AK504" s="34" t="s">
        <v>77</v>
      </c>
      <c r="AL504" s="32">
        <v>5</v>
      </c>
      <c r="AM504" s="32">
        <v>2</v>
      </c>
      <c r="AN504" s="32" t="s">
        <v>60</v>
      </c>
      <c r="AO504" s="33" t="s">
        <v>72</v>
      </c>
      <c r="AP504" s="32" t="s">
        <v>93</v>
      </c>
      <c r="AQ504" s="34" t="s">
        <v>616</v>
      </c>
      <c r="AR504" s="34">
        <v>0</v>
      </c>
      <c r="AS504" s="34" t="s">
        <v>190</v>
      </c>
      <c r="AT504" s="281" t="s">
        <v>617</v>
      </c>
      <c r="AU504" s="35" t="s">
        <v>619</v>
      </c>
      <c r="AX504" s="23" t="s">
        <v>770</v>
      </c>
      <c r="AY504" s="23" t="s">
        <v>1088</v>
      </c>
    </row>
    <row r="505" spans="21:51" x14ac:dyDescent="0.3">
      <c r="U505" s="23"/>
      <c r="V505" s="59"/>
      <c r="W505" s="23"/>
      <c r="X505" s="23"/>
      <c r="Y505" s="59"/>
      <c r="Z505" s="59"/>
      <c r="AA505" s="119"/>
      <c r="AB505" s="120"/>
      <c r="AC505" s="59"/>
      <c r="AD505" s="23"/>
      <c r="AE505" s="23"/>
      <c r="AF505" s="23"/>
      <c r="AG505" s="23"/>
      <c r="AI505" s="31" t="s">
        <v>946</v>
      </c>
      <c r="AJ505" s="34">
        <v>10</v>
      </c>
      <c r="AK505" s="34" t="s">
        <v>576</v>
      </c>
      <c r="AL505" s="32">
        <v>6</v>
      </c>
      <c r="AM505" s="32">
        <v>6</v>
      </c>
      <c r="AN505" s="32" t="s">
        <v>60</v>
      </c>
      <c r="AO505" s="33" t="s">
        <v>61</v>
      </c>
      <c r="AP505" s="32" t="s">
        <v>88</v>
      </c>
      <c r="AQ505" s="34" t="s">
        <v>573</v>
      </c>
      <c r="AR505" s="34">
        <v>340000</v>
      </c>
      <c r="AS505" s="34" t="s">
        <v>190</v>
      </c>
      <c r="AT505" s="281" t="s">
        <v>574</v>
      </c>
      <c r="AU505" s="35" t="s">
        <v>575</v>
      </c>
      <c r="AX505" s="23" t="s">
        <v>770</v>
      </c>
      <c r="AY505" s="23" t="s">
        <v>320</v>
      </c>
    </row>
    <row r="506" spans="21:51" x14ac:dyDescent="0.3">
      <c r="U506" s="23"/>
      <c r="V506" s="59"/>
      <c r="W506" s="23"/>
      <c r="X506" s="23"/>
      <c r="Y506" s="59"/>
      <c r="Z506" s="59"/>
      <c r="AA506" s="119"/>
      <c r="AB506" s="120"/>
      <c r="AC506" s="59"/>
      <c r="AD506" s="23"/>
      <c r="AE506" s="23"/>
      <c r="AF506" s="23"/>
      <c r="AG506" s="23"/>
      <c r="AI506" s="31" t="s">
        <v>946</v>
      </c>
      <c r="AJ506" s="34">
        <v>11</v>
      </c>
      <c r="AK506" s="34" t="s">
        <v>58</v>
      </c>
      <c r="AL506" s="32" t="s">
        <v>58</v>
      </c>
      <c r="AM506" s="32" t="s">
        <v>58</v>
      </c>
      <c r="AN506" s="32" t="s">
        <v>58</v>
      </c>
      <c r="AO506" s="33" t="s">
        <v>58</v>
      </c>
      <c r="AP506" s="32" t="s">
        <v>58</v>
      </c>
      <c r="AQ506" s="34" t="s">
        <v>58</v>
      </c>
      <c r="AR506" s="34" t="s">
        <v>58</v>
      </c>
      <c r="AS506" s="34" t="s">
        <v>58</v>
      </c>
      <c r="AT506" s="281" t="s">
        <v>58</v>
      </c>
      <c r="AU506" s="35" t="s">
        <v>58</v>
      </c>
      <c r="AX506" s="23" t="s">
        <v>770</v>
      </c>
      <c r="AY506" s="23" t="s">
        <v>1092</v>
      </c>
    </row>
    <row r="507" spans="21:51" x14ac:dyDescent="0.3">
      <c r="U507" s="23"/>
      <c r="V507" s="59"/>
      <c r="W507" s="23"/>
      <c r="X507" s="23"/>
      <c r="Y507" s="59"/>
      <c r="Z507" s="59"/>
      <c r="AA507" s="119"/>
      <c r="AB507" s="120"/>
      <c r="AC507" s="59"/>
      <c r="AD507" s="23"/>
      <c r="AE507" s="23"/>
      <c r="AF507" s="23"/>
      <c r="AG507" s="23"/>
      <c r="AI507" s="31" t="s">
        <v>946</v>
      </c>
      <c r="AJ507" s="34">
        <v>12</v>
      </c>
      <c r="AK507" s="34" t="s">
        <v>58</v>
      </c>
      <c r="AL507" s="32" t="s">
        <v>58</v>
      </c>
      <c r="AM507" s="32" t="s">
        <v>58</v>
      </c>
      <c r="AN507" s="32" t="s">
        <v>58</v>
      </c>
      <c r="AO507" s="33" t="s">
        <v>58</v>
      </c>
      <c r="AP507" s="32" t="s">
        <v>58</v>
      </c>
      <c r="AQ507" s="34" t="s">
        <v>58</v>
      </c>
      <c r="AR507" s="34" t="s">
        <v>58</v>
      </c>
      <c r="AS507" s="34" t="s">
        <v>58</v>
      </c>
      <c r="AT507" s="281" t="s">
        <v>58</v>
      </c>
      <c r="AU507" s="35" t="s">
        <v>58</v>
      </c>
      <c r="AX507" s="23" t="s">
        <v>770</v>
      </c>
      <c r="AY507" s="23" t="s">
        <v>1091</v>
      </c>
    </row>
    <row r="508" spans="21:51" x14ac:dyDescent="0.3">
      <c r="U508" s="23"/>
      <c r="V508" s="59"/>
      <c r="W508" s="23"/>
      <c r="X508" s="23"/>
      <c r="Y508" s="59"/>
      <c r="Z508" s="59"/>
      <c r="AA508" s="119"/>
      <c r="AB508" s="120"/>
      <c r="AC508" s="59"/>
      <c r="AD508" s="23"/>
      <c r="AE508" s="23"/>
      <c r="AF508" s="23"/>
      <c r="AG508" s="23"/>
      <c r="AI508" s="31" t="s">
        <v>946</v>
      </c>
      <c r="AJ508" s="34">
        <v>13</v>
      </c>
      <c r="AK508" s="34" t="s">
        <v>58</v>
      </c>
      <c r="AL508" s="32" t="s">
        <v>58</v>
      </c>
      <c r="AM508" s="32" t="s">
        <v>58</v>
      </c>
      <c r="AN508" s="32" t="s">
        <v>58</v>
      </c>
      <c r="AO508" s="33" t="s">
        <v>58</v>
      </c>
      <c r="AP508" s="32" t="s">
        <v>58</v>
      </c>
      <c r="AQ508" s="34" t="s">
        <v>58</v>
      </c>
      <c r="AR508" s="34" t="s">
        <v>58</v>
      </c>
      <c r="AS508" s="34" t="s">
        <v>58</v>
      </c>
      <c r="AT508" s="281" t="s">
        <v>58</v>
      </c>
      <c r="AU508" s="35" t="s">
        <v>58</v>
      </c>
      <c r="AX508" s="23" t="s">
        <v>770</v>
      </c>
      <c r="AY508" s="23" t="s">
        <v>1094</v>
      </c>
    </row>
    <row r="509" spans="21:51" x14ac:dyDescent="0.3">
      <c r="U509" s="23"/>
      <c r="V509" s="59"/>
      <c r="W509" s="23"/>
      <c r="X509" s="23"/>
      <c r="Y509" s="59"/>
      <c r="Z509" s="59"/>
      <c r="AA509" s="119"/>
      <c r="AB509" s="120"/>
      <c r="AC509" s="59"/>
      <c r="AD509" s="23"/>
      <c r="AE509" s="23"/>
      <c r="AF509" s="23"/>
      <c r="AG509" s="23"/>
      <c r="AI509" s="31" t="s">
        <v>946</v>
      </c>
      <c r="AJ509" s="34">
        <v>14</v>
      </c>
      <c r="AK509" s="34" t="s">
        <v>58</v>
      </c>
      <c r="AL509" s="32" t="s">
        <v>58</v>
      </c>
      <c r="AM509" s="32" t="s">
        <v>58</v>
      </c>
      <c r="AN509" s="32" t="s">
        <v>58</v>
      </c>
      <c r="AO509" s="33" t="s">
        <v>58</v>
      </c>
      <c r="AP509" s="32" t="s">
        <v>58</v>
      </c>
      <c r="AQ509" s="34" t="s">
        <v>58</v>
      </c>
      <c r="AR509" s="34" t="s">
        <v>58</v>
      </c>
      <c r="AS509" s="34" t="s">
        <v>58</v>
      </c>
      <c r="AT509" s="281" t="s">
        <v>58</v>
      </c>
      <c r="AU509" s="35" t="s">
        <v>58</v>
      </c>
      <c r="AX509" s="23" t="s">
        <v>770</v>
      </c>
      <c r="AY509" s="23" t="s">
        <v>325</v>
      </c>
    </row>
    <row r="510" spans="21:51" x14ac:dyDescent="0.3">
      <c r="U510" s="23"/>
      <c r="V510" s="59"/>
      <c r="W510" s="23"/>
      <c r="X510" s="23"/>
      <c r="Y510" s="59"/>
      <c r="Z510" s="59"/>
      <c r="AA510" s="119"/>
      <c r="AB510" s="120"/>
      <c r="AC510" s="59"/>
      <c r="AD510" s="23"/>
      <c r="AE510" s="23"/>
      <c r="AF510" s="23"/>
      <c r="AG510" s="23"/>
      <c r="AI510" s="31" t="s">
        <v>946</v>
      </c>
      <c r="AJ510" s="34">
        <v>15</v>
      </c>
      <c r="AK510" s="34" t="s">
        <v>58</v>
      </c>
      <c r="AL510" s="32" t="s">
        <v>58</v>
      </c>
      <c r="AM510" s="32" t="s">
        <v>58</v>
      </c>
      <c r="AN510" s="32" t="s">
        <v>58</v>
      </c>
      <c r="AO510" s="33" t="s">
        <v>58</v>
      </c>
      <c r="AP510" s="32" t="s">
        <v>58</v>
      </c>
      <c r="AQ510" s="34" t="s">
        <v>58</v>
      </c>
      <c r="AR510" s="34" t="s">
        <v>58</v>
      </c>
      <c r="AS510" s="34" t="s">
        <v>58</v>
      </c>
      <c r="AT510" s="281" t="s">
        <v>58</v>
      </c>
      <c r="AU510" s="35" t="s">
        <v>58</v>
      </c>
      <c r="AX510" s="23" t="s">
        <v>770</v>
      </c>
      <c r="AY510" s="23" t="s">
        <v>1098</v>
      </c>
    </row>
    <row r="511" spans="21:51" x14ac:dyDescent="0.3">
      <c r="U511" s="23"/>
      <c r="V511" s="59"/>
      <c r="W511" s="23"/>
      <c r="X511" s="23"/>
      <c r="Y511" s="59"/>
      <c r="Z511" s="59"/>
      <c r="AA511" s="119"/>
      <c r="AB511" s="120"/>
      <c r="AC511" s="59"/>
      <c r="AD511" s="23"/>
      <c r="AE511" s="23"/>
      <c r="AF511" s="23"/>
      <c r="AG511" s="23"/>
      <c r="AI511" s="31" t="s">
        <v>946</v>
      </c>
      <c r="AJ511" s="34">
        <v>16</v>
      </c>
      <c r="AK511" s="34" t="s">
        <v>58</v>
      </c>
      <c r="AL511" s="32" t="s">
        <v>58</v>
      </c>
      <c r="AM511" s="32" t="s">
        <v>58</v>
      </c>
      <c r="AN511" s="32" t="s">
        <v>58</v>
      </c>
      <c r="AO511" s="33" t="s">
        <v>58</v>
      </c>
      <c r="AP511" s="32" t="s">
        <v>58</v>
      </c>
      <c r="AQ511" s="34" t="s">
        <v>58</v>
      </c>
      <c r="AR511" s="34" t="s">
        <v>58</v>
      </c>
      <c r="AS511" s="34" t="s">
        <v>58</v>
      </c>
      <c r="AT511" s="281" t="s">
        <v>58</v>
      </c>
      <c r="AU511" s="35" t="s">
        <v>58</v>
      </c>
      <c r="AX511" s="23" t="s">
        <v>770</v>
      </c>
      <c r="AY511" s="23" t="s">
        <v>316</v>
      </c>
    </row>
    <row r="512" spans="21:51" x14ac:dyDescent="0.3">
      <c r="U512" s="23"/>
      <c r="V512" s="59"/>
      <c r="W512" s="23"/>
      <c r="X512" s="23"/>
      <c r="Y512" s="59"/>
      <c r="Z512" s="59"/>
      <c r="AA512" s="119"/>
      <c r="AB512" s="120"/>
      <c r="AC512" s="59"/>
      <c r="AD512" s="23"/>
      <c r="AE512" s="23"/>
      <c r="AF512" s="23"/>
      <c r="AG512" s="23"/>
      <c r="AI512" s="31" t="s">
        <v>946</v>
      </c>
      <c r="AJ512" s="34">
        <v>17</v>
      </c>
      <c r="AK512" s="34" t="s">
        <v>58</v>
      </c>
      <c r="AL512" s="32" t="s">
        <v>58</v>
      </c>
      <c r="AM512" s="32" t="s">
        <v>58</v>
      </c>
      <c r="AN512" s="32" t="s">
        <v>58</v>
      </c>
      <c r="AO512" s="33" t="s">
        <v>58</v>
      </c>
      <c r="AP512" s="32" t="s">
        <v>58</v>
      </c>
      <c r="AQ512" s="34" t="s">
        <v>58</v>
      </c>
      <c r="AR512" s="34" t="s">
        <v>58</v>
      </c>
      <c r="AS512" s="34" t="s">
        <v>58</v>
      </c>
      <c r="AT512" s="281" t="s">
        <v>58</v>
      </c>
      <c r="AU512" s="35" t="s">
        <v>58</v>
      </c>
      <c r="AX512" s="23" t="s">
        <v>770</v>
      </c>
      <c r="AY512" s="23" t="s">
        <v>354</v>
      </c>
    </row>
    <row r="513" spans="21:51" x14ac:dyDescent="0.3">
      <c r="U513" s="23"/>
      <c r="V513" s="59"/>
      <c r="W513" s="23"/>
      <c r="X513" s="23"/>
      <c r="Y513" s="59"/>
      <c r="Z513" s="59"/>
      <c r="AA513" s="119"/>
      <c r="AB513" s="120"/>
      <c r="AC513" s="59"/>
      <c r="AD513" s="23"/>
      <c r="AE513" s="23"/>
      <c r="AF513" s="23"/>
      <c r="AG513" s="23"/>
      <c r="AI513" s="31" t="s">
        <v>946</v>
      </c>
      <c r="AJ513" s="34">
        <v>18</v>
      </c>
      <c r="AK513" s="34" t="s">
        <v>58</v>
      </c>
      <c r="AL513" s="32" t="s">
        <v>58</v>
      </c>
      <c r="AM513" s="32" t="s">
        <v>58</v>
      </c>
      <c r="AN513" s="32" t="s">
        <v>58</v>
      </c>
      <c r="AO513" s="33" t="s">
        <v>58</v>
      </c>
      <c r="AP513" s="32" t="s">
        <v>58</v>
      </c>
      <c r="AQ513" s="34" t="s">
        <v>58</v>
      </c>
      <c r="AR513" s="34" t="s">
        <v>58</v>
      </c>
      <c r="AS513" s="34" t="s">
        <v>58</v>
      </c>
      <c r="AT513" s="281" t="s">
        <v>58</v>
      </c>
      <c r="AU513" s="35" t="s">
        <v>58</v>
      </c>
      <c r="AX513" s="23" t="s">
        <v>770</v>
      </c>
      <c r="AY513" s="23" t="s">
        <v>1097</v>
      </c>
    </row>
    <row r="514" spans="21:51" ht="15" thickBot="1" x14ac:dyDescent="0.35">
      <c r="U514" s="23"/>
      <c r="V514" s="59"/>
      <c r="W514" s="23"/>
      <c r="X514" s="23"/>
      <c r="Y514" s="59"/>
      <c r="Z514" s="59"/>
      <c r="AA514" s="119"/>
      <c r="AB514" s="120"/>
      <c r="AC514" s="59"/>
      <c r="AD514" s="23"/>
      <c r="AE514" s="23"/>
      <c r="AF514" s="23"/>
      <c r="AG514" s="23"/>
      <c r="AI514" s="50" t="s">
        <v>946</v>
      </c>
      <c r="AJ514" s="51">
        <v>19</v>
      </c>
      <c r="AK514" s="51" t="s">
        <v>58</v>
      </c>
      <c r="AL514" s="56" t="s">
        <v>58</v>
      </c>
      <c r="AM514" s="56" t="s">
        <v>58</v>
      </c>
      <c r="AN514" s="56" t="s">
        <v>58</v>
      </c>
      <c r="AO514" s="57" t="s">
        <v>58</v>
      </c>
      <c r="AP514" s="56" t="s">
        <v>58</v>
      </c>
      <c r="AQ514" s="51" t="s">
        <v>58</v>
      </c>
      <c r="AR514" s="51" t="s">
        <v>58</v>
      </c>
      <c r="AS514" s="51" t="s">
        <v>58</v>
      </c>
      <c r="AT514" s="296" t="s">
        <v>58</v>
      </c>
      <c r="AU514" s="58" t="s">
        <v>58</v>
      </c>
      <c r="AX514" s="23" t="s">
        <v>770</v>
      </c>
      <c r="AY514" s="23" t="s">
        <v>347</v>
      </c>
    </row>
    <row r="515" spans="21:51" x14ac:dyDescent="0.3">
      <c r="U515" s="23"/>
      <c r="V515" s="59"/>
      <c r="W515" s="23"/>
      <c r="X515" s="23"/>
      <c r="Y515" s="59"/>
      <c r="Z515" s="59"/>
      <c r="AA515" s="119"/>
      <c r="AB515" s="120"/>
      <c r="AC515" s="59"/>
      <c r="AD515" s="23"/>
      <c r="AE515" s="23"/>
      <c r="AF515" s="23"/>
      <c r="AG515" s="23"/>
      <c r="AI515" s="13" t="s">
        <v>537</v>
      </c>
      <c r="AJ515" s="15">
        <v>1</v>
      </c>
      <c r="AK515" s="45" t="s">
        <v>53</v>
      </c>
      <c r="AL515" s="49">
        <v>7</v>
      </c>
      <c r="AM515" s="14">
        <v>1</v>
      </c>
      <c r="AN515" s="14" t="s">
        <v>54</v>
      </c>
      <c r="AO515" s="49" t="s">
        <v>55</v>
      </c>
      <c r="AP515" s="14" t="s">
        <v>56</v>
      </c>
      <c r="AQ515" s="15" t="s">
        <v>543</v>
      </c>
      <c r="AR515" s="15">
        <v>80000</v>
      </c>
      <c r="AS515" s="15" t="s">
        <v>97</v>
      </c>
      <c r="AT515" s="279" t="s">
        <v>549</v>
      </c>
      <c r="AU515" s="16" t="s">
        <v>544</v>
      </c>
      <c r="AX515" s="23" t="s">
        <v>770</v>
      </c>
      <c r="AY515" s="23" t="s">
        <v>1096</v>
      </c>
    </row>
    <row r="516" spans="21:51" x14ac:dyDescent="0.3">
      <c r="U516" s="23"/>
      <c r="V516" s="59"/>
      <c r="W516" s="23"/>
      <c r="X516" s="23"/>
      <c r="Y516" s="59"/>
      <c r="Z516" s="59"/>
      <c r="AA516" s="119"/>
      <c r="AB516" s="120"/>
      <c r="AC516" s="59"/>
      <c r="AD516" s="23"/>
      <c r="AE516" s="23"/>
      <c r="AF516" s="23"/>
      <c r="AG516" s="23"/>
      <c r="AI516" s="31" t="s">
        <v>537</v>
      </c>
      <c r="AJ516" s="34">
        <v>2</v>
      </c>
      <c r="AK516" s="34" t="s">
        <v>379</v>
      </c>
      <c r="AL516" s="32">
        <v>6</v>
      </c>
      <c r="AM516" s="32">
        <v>3</v>
      </c>
      <c r="AN516" s="32" t="s">
        <v>61</v>
      </c>
      <c r="AO516" s="33" t="s">
        <v>60</v>
      </c>
      <c r="AP516" s="32" t="s">
        <v>69</v>
      </c>
      <c r="AQ516" s="34" t="s">
        <v>380</v>
      </c>
      <c r="AR516" s="34">
        <v>80000</v>
      </c>
      <c r="AS516" s="34" t="s">
        <v>97</v>
      </c>
      <c r="AT516" s="281" t="s">
        <v>595</v>
      </c>
      <c r="AU516" s="35" t="s">
        <v>381</v>
      </c>
      <c r="AX516" s="23" t="s">
        <v>770</v>
      </c>
      <c r="AY516" s="23" t="s">
        <v>1093</v>
      </c>
    </row>
    <row r="517" spans="21:51" x14ac:dyDescent="0.3">
      <c r="U517" s="23"/>
      <c r="V517" s="59"/>
      <c r="W517" s="23"/>
      <c r="X517" s="23"/>
      <c r="Y517" s="59"/>
      <c r="Z517" s="59"/>
      <c r="AA517" s="119"/>
      <c r="AB517" s="120"/>
      <c r="AC517" s="59"/>
      <c r="AD517" s="23"/>
      <c r="AE517" s="23"/>
      <c r="AF517" s="23"/>
      <c r="AG517" s="23"/>
      <c r="AI517" s="31" t="s">
        <v>537</v>
      </c>
      <c r="AJ517" s="34">
        <v>3</v>
      </c>
      <c r="AK517" s="34" t="s">
        <v>382</v>
      </c>
      <c r="AL517" s="32">
        <v>5</v>
      </c>
      <c r="AM517" s="32">
        <v>2</v>
      </c>
      <c r="AN517" s="32" t="s">
        <v>60</v>
      </c>
      <c r="AO517" s="33" t="s">
        <v>60</v>
      </c>
      <c r="AP517" s="32" t="s">
        <v>93</v>
      </c>
      <c r="AQ517" s="34" t="s">
        <v>551</v>
      </c>
      <c r="AR517" s="34">
        <v>100000</v>
      </c>
      <c r="AS517" s="34" t="s">
        <v>97</v>
      </c>
      <c r="AT517" s="281" t="s">
        <v>552</v>
      </c>
      <c r="AU517" s="35" t="s">
        <v>383</v>
      </c>
      <c r="AX517" s="23" t="s">
        <v>770</v>
      </c>
      <c r="AY517" s="23" t="s">
        <v>1095</v>
      </c>
    </row>
    <row r="518" spans="21:51" x14ac:dyDescent="0.3">
      <c r="U518" s="23"/>
      <c r="V518" s="59"/>
      <c r="W518" s="23"/>
      <c r="X518" s="23"/>
      <c r="Y518" s="59"/>
      <c r="Z518" s="59"/>
      <c r="AA518" s="119"/>
      <c r="AB518" s="120"/>
      <c r="AC518" s="59"/>
      <c r="AD518" s="23"/>
      <c r="AE518" s="23"/>
      <c r="AF518" s="23"/>
      <c r="AG518" s="23"/>
      <c r="AI518" s="31" t="s">
        <v>537</v>
      </c>
      <c r="AJ518" s="34">
        <v>4</v>
      </c>
      <c r="AK518" s="34" t="s">
        <v>577</v>
      </c>
      <c r="AL518" s="32">
        <v>5</v>
      </c>
      <c r="AM518" s="32">
        <v>3</v>
      </c>
      <c r="AN518" s="32" t="s">
        <v>60</v>
      </c>
      <c r="AO518" s="33" t="s">
        <v>60</v>
      </c>
      <c r="AP518" s="32" t="s">
        <v>62</v>
      </c>
      <c r="AQ518" s="34" t="s">
        <v>578</v>
      </c>
      <c r="AR518" s="34">
        <v>130000</v>
      </c>
      <c r="AS518" s="34" t="s">
        <v>97</v>
      </c>
      <c r="AT518" s="281" t="s">
        <v>579</v>
      </c>
      <c r="AU518" s="35" t="s">
        <v>384</v>
      </c>
      <c r="AX518" s="23" t="s">
        <v>770</v>
      </c>
      <c r="AY518" s="23" t="s">
        <v>331</v>
      </c>
    </row>
    <row r="519" spans="21:51" x14ac:dyDescent="0.3">
      <c r="U519" s="23"/>
      <c r="V519" s="59"/>
      <c r="W519" s="23"/>
      <c r="X519" s="23"/>
      <c r="Y519" s="59"/>
      <c r="Z519" s="59"/>
      <c r="AA519" s="119"/>
      <c r="AB519" s="120"/>
      <c r="AC519" s="59"/>
      <c r="AD519" s="23"/>
      <c r="AE519" s="23"/>
      <c r="AF519" s="23"/>
      <c r="AG519" s="23"/>
      <c r="AI519" s="31" t="s">
        <v>537</v>
      </c>
      <c r="AJ519" s="34">
        <v>5</v>
      </c>
      <c r="AK519" s="34" t="s">
        <v>68</v>
      </c>
      <c r="AL519" s="32">
        <v>6</v>
      </c>
      <c r="AM519" s="32">
        <v>3</v>
      </c>
      <c r="AN519" s="32" t="s">
        <v>60</v>
      </c>
      <c r="AO519" s="33" t="s">
        <v>55</v>
      </c>
      <c r="AP519" s="32" t="s">
        <v>69</v>
      </c>
      <c r="AQ519" s="34" t="s">
        <v>70</v>
      </c>
      <c r="AR519" s="34">
        <v>140000</v>
      </c>
      <c r="AS519" s="34" t="s">
        <v>97</v>
      </c>
      <c r="AT519" s="281" t="s">
        <v>629</v>
      </c>
      <c r="AU519" s="35" t="s">
        <v>71</v>
      </c>
      <c r="AX519" s="23" t="s">
        <v>770</v>
      </c>
      <c r="AY519" s="23" t="s">
        <v>332</v>
      </c>
    </row>
    <row r="520" spans="21:51" x14ac:dyDescent="0.3">
      <c r="U520" s="23"/>
      <c r="V520" s="59"/>
      <c r="W520" s="23"/>
      <c r="X520" s="23"/>
      <c r="Y520" s="59"/>
      <c r="Z520" s="59"/>
      <c r="AA520" s="119"/>
      <c r="AB520" s="120"/>
      <c r="AC520" s="59"/>
      <c r="AD520" s="23"/>
      <c r="AE520" s="23"/>
      <c r="AF520" s="23"/>
      <c r="AG520" s="23"/>
      <c r="AI520" s="31" t="s">
        <v>537</v>
      </c>
      <c r="AJ520" s="34">
        <v>6</v>
      </c>
      <c r="AK520" s="34" t="s">
        <v>109</v>
      </c>
      <c r="AL520" s="32">
        <v>5</v>
      </c>
      <c r="AM520" s="32">
        <v>3</v>
      </c>
      <c r="AN520" s="32" t="s">
        <v>60</v>
      </c>
      <c r="AO520" s="33" t="s">
        <v>61</v>
      </c>
      <c r="AP520" s="32" t="s">
        <v>73</v>
      </c>
      <c r="AQ520" s="34" t="s">
        <v>625</v>
      </c>
      <c r="AR520" s="34">
        <v>170000</v>
      </c>
      <c r="AS520" s="34" t="s">
        <v>97</v>
      </c>
      <c r="AT520" s="281" t="s">
        <v>567</v>
      </c>
      <c r="AU520" s="35" t="s">
        <v>111</v>
      </c>
      <c r="AX520" s="23" t="s">
        <v>770</v>
      </c>
      <c r="AY520" s="23" t="s">
        <v>333</v>
      </c>
    </row>
    <row r="521" spans="21:51" x14ac:dyDescent="0.3">
      <c r="U521" s="23"/>
      <c r="V521" s="59"/>
      <c r="W521" s="23"/>
      <c r="X521" s="23"/>
      <c r="Y521" s="59"/>
      <c r="Z521" s="59"/>
      <c r="AA521" s="119"/>
      <c r="AB521" s="120"/>
      <c r="AC521" s="59"/>
      <c r="AD521" s="23"/>
      <c r="AE521" s="23"/>
      <c r="AF521" s="23"/>
      <c r="AG521" s="23"/>
      <c r="AI521" s="31" t="s">
        <v>537</v>
      </c>
      <c r="AJ521" s="34">
        <v>7</v>
      </c>
      <c r="AK521" s="44" t="s">
        <v>288</v>
      </c>
      <c r="AL521" s="33">
        <v>6</v>
      </c>
      <c r="AM521" s="32">
        <v>3</v>
      </c>
      <c r="AN521" s="32" t="s">
        <v>61</v>
      </c>
      <c r="AO521" s="33" t="s">
        <v>60</v>
      </c>
      <c r="AP521" s="32" t="s">
        <v>62</v>
      </c>
      <c r="AQ521" s="34" t="s">
        <v>667</v>
      </c>
      <c r="AR521" s="34">
        <v>170000</v>
      </c>
      <c r="AS521" s="34" t="s">
        <v>97</v>
      </c>
      <c r="AT521" s="281" t="s">
        <v>668</v>
      </c>
      <c r="AU521" s="35" t="s">
        <v>669</v>
      </c>
      <c r="AX521" s="23" t="s">
        <v>770</v>
      </c>
      <c r="AY521" s="23" t="s">
        <v>95</v>
      </c>
    </row>
    <row r="522" spans="21:51" x14ac:dyDescent="0.3">
      <c r="U522" s="23"/>
      <c r="V522" s="59"/>
      <c r="W522" s="23"/>
      <c r="X522" s="23"/>
      <c r="Y522" s="59"/>
      <c r="Z522" s="59"/>
      <c r="AA522" s="119"/>
      <c r="AB522" s="120"/>
      <c r="AC522" s="59"/>
      <c r="AD522" s="23"/>
      <c r="AE522" s="23"/>
      <c r="AF522" s="23"/>
      <c r="AG522" s="23"/>
      <c r="AI522" s="31" t="s">
        <v>537</v>
      </c>
      <c r="AJ522" s="34">
        <v>8</v>
      </c>
      <c r="AK522" s="34" t="s">
        <v>565</v>
      </c>
      <c r="AL522" s="32">
        <v>5</v>
      </c>
      <c r="AM522" s="32">
        <v>3</v>
      </c>
      <c r="AN522" s="32" t="s">
        <v>60</v>
      </c>
      <c r="AO522" s="33" t="s">
        <v>61</v>
      </c>
      <c r="AP522" s="32" t="s">
        <v>69</v>
      </c>
      <c r="AQ522" s="34" t="s">
        <v>566</v>
      </c>
      <c r="AR522" s="34">
        <v>180000</v>
      </c>
      <c r="AS522" s="34" t="s">
        <v>97</v>
      </c>
      <c r="AT522" s="281" t="s">
        <v>567</v>
      </c>
      <c r="AU522" s="35" t="s">
        <v>568</v>
      </c>
      <c r="AX522" s="23" t="s">
        <v>770</v>
      </c>
      <c r="AY522" s="23" t="s">
        <v>334</v>
      </c>
    </row>
    <row r="523" spans="21:51" x14ac:dyDescent="0.3">
      <c r="U523" s="23"/>
      <c r="V523" s="59"/>
      <c r="W523" s="23"/>
      <c r="X523" s="23"/>
      <c r="Y523" s="59"/>
      <c r="Z523" s="59"/>
      <c r="AA523" s="119"/>
      <c r="AB523" s="120"/>
      <c r="AC523" s="59"/>
      <c r="AD523" s="23"/>
      <c r="AE523" s="23"/>
      <c r="AF523" s="23"/>
      <c r="AG523" s="23"/>
      <c r="AI523" s="31" t="s">
        <v>537</v>
      </c>
      <c r="AJ523" s="34">
        <v>9</v>
      </c>
      <c r="AK523" s="34" t="s">
        <v>556</v>
      </c>
      <c r="AL523" s="32">
        <v>5</v>
      </c>
      <c r="AM523" s="32">
        <v>4</v>
      </c>
      <c r="AN523" s="32" t="s">
        <v>60</v>
      </c>
      <c r="AO523" s="33" t="s">
        <v>56</v>
      </c>
      <c r="AP523" s="32" t="s">
        <v>69</v>
      </c>
      <c r="AQ523" s="34" t="s">
        <v>557</v>
      </c>
      <c r="AR523" s="34">
        <v>190000</v>
      </c>
      <c r="AS523" s="34" t="s">
        <v>97</v>
      </c>
      <c r="AT523" s="281" t="s">
        <v>558</v>
      </c>
      <c r="AU523" s="35" t="s">
        <v>560</v>
      </c>
      <c r="AX523" s="23" t="s">
        <v>770</v>
      </c>
      <c r="AY523" s="23" t="s">
        <v>335</v>
      </c>
    </row>
    <row r="524" spans="21:51" x14ac:dyDescent="0.3">
      <c r="U524" s="23"/>
      <c r="V524" s="59"/>
      <c r="W524" s="23"/>
      <c r="X524" s="23"/>
      <c r="Y524" s="59"/>
      <c r="Z524" s="59"/>
      <c r="AA524" s="119"/>
      <c r="AB524" s="120"/>
      <c r="AC524" s="59"/>
      <c r="AD524" s="23"/>
      <c r="AE524" s="23"/>
      <c r="AF524" s="23"/>
      <c r="AG524" s="23"/>
      <c r="AI524" s="31" t="s">
        <v>537</v>
      </c>
      <c r="AJ524" s="34">
        <v>10</v>
      </c>
      <c r="AK524" s="34" t="s">
        <v>365</v>
      </c>
      <c r="AL524" s="32">
        <v>6</v>
      </c>
      <c r="AM524" s="32">
        <v>4</v>
      </c>
      <c r="AN524" s="32" t="s">
        <v>60</v>
      </c>
      <c r="AO524" s="33" t="s">
        <v>60</v>
      </c>
      <c r="AP524" s="32" t="s">
        <v>69</v>
      </c>
      <c r="AQ524" s="34" t="s">
        <v>105</v>
      </c>
      <c r="AR524" s="34">
        <v>210000</v>
      </c>
      <c r="AS524" s="34" t="s">
        <v>97</v>
      </c>
      <c r="AT524" s="281" t="s">
        <v>555</v>
      </c>
      <c r="AU524" s="35" t="s">
        <v>106</v>
      </c>
      <c r="AX524" s="23" t="s">
        <v>770</v>
      </c>
      <c r="AY524" s="23" t="s">
        <v>336</v>
      </c>
    </row>
    <row r="525" spans="21:51" x14ac:dyDescent="0.3">
      <c r="U525" s="23"/>
      <c r="V525" s="59"/>
      <c r="W525" s="23"/>
      <c r="X525" s="23"/>
      <c r="Y525" s="59"/>
      <c r="Z525" s="59"/>
      <c r="AA525" s="119"/>
      <c r="AB525" s="120"/>
      <c r="AC525" s="59"/>
      <c r="AD525" s="23"/>
      <c r="AE525" s="23"/>
      <c r="AF525" s="23"/>
      <c r="AG525" s="23"/>
      <c r="AI525" s="31" t="s">
        <v>537</v>
      </c>
      <c r="AJ525" s="34">
        <v>11</v>
      </c>
      <c r="AK525" s="34" t="s">
        <v>289</v>
      </c>
      <c r="AL525" s="32">
        <v>6</v>
      </c>
      <c r="AM525" s="32">
        <v>4</v>
      </c>
      <c r="AN525" s="32" t="s">
        <v>60</v>
      </c>
      <c r="AO525" s="33" t="s">
        <v>61</v>
      </c>
      <c r="AP525" s="32" t="s">
        <v>69</v>
      </c>
      <c r="AQ525" s="34" t="s">
        <v>287</v>
      </c>
      <c r="AR525" s="34">
        <v>215000</v>
      </c>
      <c r="AS525" s="34" t="s">
        <v>97</v>
      </c>
      <c r="AT525" s="281" t="s">
        <v>555</v>
      </c>
      <c r="AU525" s="35" t="s">
        <v>290</v>
      </c>
      <c r="AX525" s="23" t="s">
        <v>770</v>
      </c>
      <c r="AY525" s="23" t="s">
        <v>337</v>
      </c>
    </row>
    <row r="526" spans="21:51" x14ac:dyDescent="0.3">
      <c r="U526" s="23"/>
      <c r="V526" s="59"/>
      <c r="W526" s="23"/>
      <c r="X526" s="23"/>
      <c r="Y526" s="59"/>
      <c r="Z526" s="59"/>
      <c r="AA526" s="119"/>
      <c r="AB526" s="120"/>
      <c r="AC526" s="59"/>
      <c r="AD526" s="23"/>
      <c r="AE526" s="23"/>
      <c r="AF526" s="23"/>
      <c r="AG526" s="23"/>
      <c r="AI526" s="31" t="s">
        <v>537</v>
      </c>
      <c r="AJ526" s="34">
        <v>12</v>
      </c>
      <c r="AK526" s="34" t="s">
        <v>118</v>
      </c>
      <c r="AL526" s="32">
        <v>5</v>
      </c>
      <c r="AM526" s="32">
        <v>5</v>
      </c>
      <c r="AN526" s="32" t="s">
        <v>61</v>
      </c>
      <c r="AO526" s="33" t="s">
        <v>56</v>
      </c>
      <c r="AP526" s="32" t="s">
        <v>73</v>
      </c>
      <c r="AQ526" s="34" t="s">
        <v>649</v>
      </c>
      <c r="AR526" s="34">
        <v>220000</v>
      </c>
      <c r="AS526" s="34" t="s">
        <v>97</v>
      </c>
      <c r="AT526" s="281" t="s">
        <v>571</v>
      </c>
      <c r="AU526" s="35" t="s">
        <v>98</v>
      </c>
      <c r="AX526" s="23" t="s">
        <v>770</v>
      </c>
      <c r="AY526" s="23" t="s">
        <v>338</v>
      </c>
    </row>
    <row r="527" spans="21:51" x14ac:dyDescent="0.3">
      <c r="U527" s="23"/>
      <c r="V527" s="59"/>
      <c r="W527" s="23"/>
      <c r="X527" s="23"/>
      <c r="Y527" s="59"/>
      <c r="Z527" s="59"/>
      <c r="AA527" s="119"/>
      <c r="AB527" s="120"/>
      <c r="AC527" s="59"/>
      <c r="AD527" s="23"/>
      <c r="AE527" s="23"/>
      <c r="AF527" s="23"/>
      <c r="AG527" s="23"/>
      <c r="AI527" s="31" t="s">
        <v>537</v>
      </c>
      <c r="AJ527" s="34">
        <v>13</v>
      </c>
      <c r="AK527" s="34" t="s">
        <v>286</v>
      </c>
      <c r="AL527" s="32">
        <v>5</v>
      </c>
      <c r="AM527" s="32">
        <v>5</v>
      </c>
      <c r="AN527" s="32" t="s">
        <v>61</v>
      </c>
      <c r="AO527" s="33" t="s">
        <v>56</v>
      </c>
      <c r="AP527" s="32" t="s">
        <v>69</v>
      </c>
      <c r="AQ527" s="34" t="s">
        <v>658</v>
      </c>
      <c r="AR527" s="34">
        <v>240000</v>
      </c>
      <c r="AS527" s="34" t="s">
        <v>97</v>
      </c>
      <c r="AT527" s="281" t="s">
        <v>659</v>
      </c>
      <c r="AU527" s="35" t="s">
        <v>291</v>
      </c>
      <c r="AX527" s="23" t="s">
        <v>770</v>
      </c>
      <c r="AY527" s="23" t="s">
        <v>339</v>
      </c>
    </row>
    <row r="528" spans="21:51" x14ac:dyDescent="0.3">
      <c r="U528" s="23"/>
      <c r="V528" s="59"/>
      <c r="W528" s="23"/>
      <c r="X528" s="23"/>
      <c r="Y528" s="59"/>
      <c r="Z528" s="59"/>
      <c r="AA528" s="119"/>
      <c r="AB528" s="120"/>
      <c r="AC528" s="59"/>
      <c r="AD528" s="23"/>
      <c r="AE528" s="23"/>
      <c r="AF528" s="23"/>
      <c r="AG528" s="23"/>
      <c r="AI528" s="31" t="s">
        <v>537</v>
      </c>
      <c r="AJ528" s="34">
        <v>14</v>
      </c>
      <c r="AK528" s="34" t="s">
        <v>79</v>
      </c>
      <c r="AL528" s="32">
        <v>5</v>
      </c>
      <c r="AM528" s="32">
        <v>5</v>
      </c>
      <c r="AN528" s="32" t="s">
        <v>61</v>
      </c>
      <c r="AO528" s="33" t="s">
        <v>61</v>
      </c>
      <c r="AP528" s="32" t="s">
        <v>73</v>
      </c>
      <c r="AQ528" s="34" t="s">
        <v>615</v>
      </c>
      <c r="AR528" s="34">
        <v>250000</v>
      </c>
      <c r="AS528" s="34" t="s">
        <v>97</v>
      </c>
      <c r="AT528" s="281" t="s">
        <v>574</v>
      </c>
      <c r="AU528" s="35" t="s">
        <v>618</v>
      </c>
      <c r="AX528" s="23" t="s">
        <v>770</v>
      </c>
      <c r="AY528" s="23" t="s">
        <v>340</v>
      </c>
    </row>
    <row r="529" spans="21:51" x14ac:dyDescent="0.3">
      <c r="U529" s="23"/>
      <c r="V529" s="59"/>
      <c r="W529" s="23"/>
      <c r="X529" s="23"/>
      <c r="Y529" s="59"/>
      <c r="Z529" s="59"/>
      <c r="AA529" s="119"/>
      <c r="AB529" s="120"/>
      <c r="AC529" s="59"/>
      <c r="AD529" s="23"/>
      <c r="AE529" s="23"/>
      <c r="AF529" s="23"/>
      <c r="AG529" s="23"/>
      <c r="AI529" s="31" t="s">
        <v>537</v>
      </c>
      <c r="AJ529" s="34">
        <v>15</v>
      </c>
      <c r="AK529" s="34" t="s">
        <v>77</v>
      </c>
      <c r="AL529" s="32">
        <v>5</v>
      </c>
      <c r="AM529" s="32">
        <v>2</v>
      </c>
      <c r="AN529" s="32" t="s">
        <v>60</v>
      </c>
      <c r="AO529" s="33" t="s">
        <v>72</v>
      </c>
      <c r="AP529" s="32" t="s">
        <v>93</v>
      </c>
      <c r="AQ529" s="34" t="s">
        <v>616</v>
      </c>
      <c r="AR529" s="34">
        <v>0</v>
      </c>
      <c r="AS529" s="34" t="s">
        <v>97</v>
      </c>
      <c r="AT529" s="281" t="s">
        <v>617</v>
      </c>
      <c r="AU529" s="35" t="s">
        <v>619</v>
      </c>
      <c r="AX529" s="23" t="s">
        <v>770</v>
      </c>
      <c r="AY529" s="23" t="s">
        <v>341</v>
      </c>
    </row>
    <row r="530" spans="21:51" x14ac:dyDescent="0.3">
      <c r="U530" s="23"/>
      <c r="V530" s="59"/>
      <c r="W530" s="23"/>
      <c r="X530" s="23"/>
      <c r="Y530" s="59"/>
      <c r="Z530" s="59"/>
      <c r="AA530" s="119"/>
      <c r="AB530" s="120"/>
      <c r="AC530" s="59"/>
      <c r="AD530" s="23"/>
      <c r="AE530" s="23"/>
      <c r="AF530" s="23"/>
      <c r="AG530" s="23"/>
      <c r="AI530" s="31" t="s">
        <v>537</v>
      </c>
      <c r="AJ530" s="34">
        <v>16</v>
      </c>
      <c r="AK530" s="34" t="s">
        <v>422</v>
      </c>
      <c r="AL530" s="32">
        <v>5</v>
      </c>
      <c r="AM530" s="32">
        <v>5</v>
      </c>
      <c r="AN530" s="32" t="s">
        <v>61</v>
      </c>
      <c r="AO530" s="33" t="s">
        <v>61</v>
      </c>
      <c r="AP530" s="32" t="s">
        <v>73</v>
      </c>
      <c r="AQ530" s="34" t="s">
        <v>80</v>
      </c>
      <c r="AR530" s="34">
        <v>250000</v>
      </c>
      <c r="AS530" s="34" t="s">
        <v>97</v>
      </c>
      <c r="AT530" s="281" t="s">
        <v>558</v>
      </c>
      <c r="AU530" s="35" t="s">
        <v>81</v>
      </c>
      <c r="AX530" s="23" t="s">
        <v>770</v>
      </c>
      <c r="AY530" s="23" t="s">
        <v>1099</v>
      </c>
    </row>
    <row r="531" spans="21:51" x14ac:dyDescent="0.3">
      <c r="U531" s="23"/>
      <c r="V531" s="59"/>
      <c r="W531" s="23"/>
      <c r="X531" s="23"/>
      <c r="Y531" s="59"/>
      <c r="Z531" s="59"/>
      <c r="AA531" s="119"/>
      <c r="AB531" s="120"/>
      <c r="AC531" s="59"/>
      <c r="AD531" s="23"/>
      <c r="AE531" s="23"/>
      <c r="AF531" s="23"/>
      <c r="AG531" s="23"/>
      <c r="AI531" s="31" t="s">
        <v>537</v>
      </c>
      <c r="AJ531" s="34">
        <v>17</v>
      </c>
      <c r="AK531" s="34" t="s">
        <v>114</v>
      </c>
      <c r="AL531" s="32">
        <v>7</v>
      </c>
      <c r="AM531" s="32">
        <v>4</v>
      </c>
      <c r="AN531" s="32" t="s">
        <v>54</v>
      </c>
      <c r="AO531" s="33" t="s">
        <v>60</v>
      </c>
      <c r="AP531" s="32" t="s">
        <v>69</v>
      </c>
      <c r="AQ531" s="34" t="s">
        <v>126</v>
      </c>
      <c r="AR531" s="34">
        <v>300000</v>
      </c>
      <c r="AS531" s="34" t="s">
        <v>97</v>
      </c>
      <c r="AT531" s="281" t="s">
        <v>555</v>
      </c>
      <c r="AU531" s="35" t="s">
        <v>559</v>
      </c>
      <c r="AX531" s="23" t="s">
        <v>770</v>
      </c>
      <c r="AY531" s="23" t="s">
        <v>141</v>
      </c>
    </row>
    <row r="532" spans="21:51" x14ac:dyDescent="0.3">
      <c r="U532" s="23"/>
      <c r="V532" s="59"/>
      <c r="W532" s="23"/>
      <c r="X532" s="23"/>
      <c r="Y532" s="59"/>
      <c r="Z532" s="59"/>
      <c r="AA532" s="119"/>
      <c r="AB532" s="120"/>
      <c r="AC532" s="59"/>
      <c r="AD532" s="23"/>
      <c r="AE532" s="23"/>
      <c r="AF532" s="23"/>
      <c r="AG532" s="23"/>
      <c r="AI532" s="31" t="s">
        <v>537</v>
      </c>
      <c r="AJ532" s="34">
        <v>18</v>
      </c>
      <c r="AK532" s="34" t="s">
        <v>576</v>
      </c>
      <c r="AL532" s="32">
        <v>6</v>
      </c>
      <c r="AM532" s="32">
        <v>6</v>
      </c>
      <c r="AN532" s="32" t="s">
        <v>60</v>
      </c>
      <c r="AO532" s="33" t="s">
        <v>61</v>
      </c>
      <c r="AP532" s="32" t="s">
        <v>88</v>
      </c>
      <c r="AQ532" s="34" t="s">
        <v>573</v>
      </c>
      <c r="AR532" s="34">
        <v>340000</v>
      </c>
      <c r="AS532" s="34" t="s">
        <v>97</v>
      </c>
      <c r="AT532" s="281" t="s">
        <v>574</v>
      </c>
      <c r="AU532" s="35" t="s">
        <v>575</v>
      </c>
      <c r="AX532" s="23" t="s">
        <v>770</v>
      </c>
      <c r="AY532" s="23" t="s">
        <v>342</v>
      </c>
    </row>
    <row r="533" spans="21:51" ht="15" thickBot="1" x14ac:dyDescent="0.35">
      <c r="U533" s="23"/>
      <c r="V533" s="59"/>
      <c r="W533" s="23"/>
      <c r="X533" s="23"/>
      <c r="Y533" s="59"/>
      <c r="Z533" s="59"/>
      <c r="AA533" s="119"/>
      <c r="AB533" s="120"/>
      <c r="AC533" s="59"/>
      <c r="AD533" s="23"/>
      <c r="AE533" s="23"/>
      <c r="AF533" s="23"/>
      <c r="AG533" s="23"/>
      <c r="AI533" s="50" t="s">
        <v>537</v>
      </c>
      <c r="AJ533" s="51">
        <v>19</v>
      </c>
      <c r="AK533" s="51" t="s">
        <v>58</v>
      </c>
      <c r="AL533" s="56" t="s">
        <v>58</v>
      </c>
      <c r="AM533" s="56" t="s">
        <v>58</v>
      </c>
      <c r="AN533" s="56" t="s">
        <v>58</v>
      </c>
      <c r="AO533" s="57" t="s">
        <v>58</v>
      </c>
      <c r="AP533" s="56" t="s">
        <v>58</v>
      </c>
      <c r="AQ533" s="51" t="s">
        <v>58</v>
      </c>
      <c r="AR533" s="51" t="s">
        <v>58</v>
      </c>
      <c r="AS533" s="51" t="s">
        <v>58</v>
      </c>
      <c r="AT533" s="296" t="s">
        <v>58</v>
      </c>
      <c r="AU533" s="58" t="s">
        <v>58</v>
      </c>
      <c r="AX533" s="23" t="s">
        <v>770</v>
      </c>
      <c r="AY533" s="23" t="s">
        <v>343</v>
      </c>
    </row>
    <row r="534" spans="21:51" x14ac:dyDescent="0.3">
      <c r="U534" s="23"/>
      <c r="V534" s="59"/>
      <c r="W534" s="23"/>
      <c r="X534" s="23"/>
      <c r="Y534" s="59"/>
      <c r="Z534" s="59"/>
      <c r="AA534" s="119"/>
      <c r="AB534" s="120"/>
      <c r="AC534" s="59"/>
      <c r="AD534" s="23"/>
      <c r="AE534" s="23"/>
      <c r="AF534" s="23"/>
      <c r="AG534" s="23"/>
      <c r="AI534" s="13" t="s">
        <v>15</v>
      </c>
      <c r="AJ534" s="15">
        <v>1</v>
      </c>
      <c r="AK534" s="45" t="s">
        <v>53</v>
      </c>
      <c r="AL534" s="49">
        <v>7</v>
      </c>
      <c r="AM534" s="14">
        <v>1</v>
      </c>
      <c r="AN534" s="14" t="s">
        <v>54</v>
      </c>
      <c r="AO534" s="49" t="s">
        <v>55</v>
      </c>
      <c r="AP534" s="14" t="s">
        <v>56</v>
      </c>
      <c r="AQ534" s="15" t="s">
        <v>543</v>
      </c>
      <c r="AR534" s="15">
        <v>80000</v>
      </c>
      <c r="AS534" s="15" t="s">
        <v>66</v>
      </c>
      <c r="AT534" s="279" t="s">
        <v>549</v>
      </c>
      <c r="AU534" s="16" t="s">
        <v>544</v>
      </c>
      <c r="AX534" s="23" t="s">
        <v>770</v>
      </c>
      <c r="AY534" s="23" t="s">
        <v>344</v>
      </c>
    </row>
    <row r="535" spans="21:51" x14ac:dyDescent="0.3">
      <c r="U535" s="23"/>
      <c r="V535" s="59"/>
      <c r="W535" s="23"/>
      <c r="X535" s="23"/>
      <c r="Y535" s="59"/>
      <c r="Z535" s="59"/>
      <c r="AA535" s="119"/>
      <c r="AB535" s="120"/>
      <c r="AC535" s="59"/>
      <c r="AD535" s="23"/>
      <c r="AE535" s="23"/>
      <c r="AF535" s="23"/>
      <c r="AG535" s="23"/>
      <c r="AI535" s="31" t="s">
        <v>15</v>
      </c>
      <c r="AJ535" s="34">
        <v>2</v>
      </c>
      <c r="AK535" s="34" t="s">
        <v>385</v>
      </c>
      <c r="AL535" s="32">
        <v>6</v>
      </c>
      <c r="AM535" s="32">
        <v>2</v>
      </c>
      <c r="AN535" s="32" t="s">
        <v>60</v>
      </c>
      <c r="AO535" s="33" t="s">
        <v>60</v>
      </c>
      <c r="AP535" s="32" t="s">
        <v>62</v>
      </c>
      <c r="AQ535" s="34" t="s">
        <v>602</v>
      </c>
      <c r="AR535" s="34">
        <v>80000</v>
      </c>
      <c r="AS535" s="34" t="s">
        <v>66</v>
      </c>
      <c r="AT535" s="281" t="s">
        <v>599</v>
      </c>
      <c r="AU535" s="35" t="s">
        <v>386</v>
      </c>
      <c r="AX535" s="23" t="s">
        <v>770</v>
      </c>
      <c r="AY535" s="23" t="s">
        <v>345</v>
      </c>
    </row>
    <row r="536" spans="21:51" x14ac:dyDescent="0.3">
      <c r="U536" s="23"/>
      <c r="V536" s="59"/>
      <c r="W536" s="23"/>
      <c r="X536" s="23"/>
      <c r="Y536" s="59"/>
      <c r="Z536" s="59"/>
      <c r="AA536" s="119"/>
      <c r="AB536" s="120"/>
      <c r="AC536" s="59"/>
      <c r="AD536" s="23"/>
      <c r="AE536" s="23"/>
      <c r="AF536" s="23"/>
      <c r="AG536" s="23"/>
      <c r="AI536" s="31" t="s">
        <v>15</v>
      </c>
      <c r="AJ536" s="34">
        <v>3</v>
      </c>
      <c r="AK536" s="34" t="s">
        <v>393</v>
      </c>
      <c r="AL536" s="32">
        <v>4</v>
      </c>
      <c r="AM536" s="32">
        <v>7</v>
      </c>
      <c r="AN536" s="32" t="s">
        <v>60</v>
      </c>
      <c r="AO536" s="33" t="s">
        <v>55</v>
      </c>
      <c r="AP536" s="32" t="s">
        <v>62</v>
      </c>
      <c r="AQ536" s="34" t="s">
        <v>609</v>
      </c>
      <c r="AR536" s="34">
        <v>80000</v>
      </c>
      <c r="AS536" s="34" t="s">
        <v>66</v>
      </c>
      <c r="AT536" s="281" t="s">
        <v>599</v>
      </c>
      <c r="AU536" s="35" t="s">
        <v>394</v>
      </c>
      <c r="AX536" s="23" t="s">
        <v>770</v>
      </c>
      <c r="AY536" s="23" t="s">
        <v>872</v>
      </c>
    </row>
    <row r="537" spans="21:51" x14ac:dyDescent="0.3">
      <c r="U537" s="23"/>
      <c r="V537" s="59"/>
      <c r="W537" s="23"/>
      <c r="X537" s="23"/>
      <c r="Y537" s="59"/>
      <c r="Z537" s="59"/>
      <c r="AA537" s="119"/>
      <c r="AB537" s="120"/>
      <c r="AC537" s="59"/>
      <c r="AD537" s="23"/>
      <c r="AE537" s="23"/>
      <c r="AF537" s="23"/>
      <c r="AG537" s="23"/>
      <c r="AI537" s="31" t="s">
        <v>15</v>
      </c>
      <c r="AJ537" s="34">
        <v>4</v>
      </c>
      <c r="AK537" s="34" t="s">
        <v>395</v>
      </c>
      <c r="AL537" s="32">
        <v>6</v>
      </c>
      <c r="AM537" s="32">
        <v>2</v>
      </c>
      <c r="AN537" s="32" t="s">
        <v>60</v>
      </c>
      <c r="AO537" s="33" t="s">
        <v>55</v>
      </c>
      <c r="AP537" s="32" t="s">
        <v>62</v>
      </c>
      <c r="AQ537" s="34" t="s">
        <v>650</v>
      </c>
      <c r="AR537" s="34">
        <v>120000</v>
      </c>
      <c r="AS537" s="34" t="s">
        <v>66</v>
      </c>
      <c r="AT537" s="281" t="s">
        <v>599</v>
      </c>
      <c r="AU537" s="35" t="s">
        <v>396</v>
      </c>
      <c r="AX537" s="23" t="s">
        <v>770</v>
      </c>
      <c r="AY537" s="23" t="s">
        <v>346</v>
      </c>
    </row>
    <row r="538" spans="21:51" x14ac:dyDescent="0.3">
      <c r="U538" s="23"/>
      <c r="V538" s="59"/>
      <c r="W538" s="23"/>
      <c r="X538" s="23"/>
      <c r="Y538" s="59"/>
      <c r="Z538" s="59"/>
      <c r="AA538" s="119"/>
      <c r="AB538" s="120"/>
      <c r="AC538" s="59"/>
      <c r="AD538" s="23"/>
      <c r="AE538" s="23"/>
      <c r="AF538" s="23"/>
      <c r="AG538" s="23"/>
      <c r="AI538" s="31" t="s">
        <v>15</v>
      </c>
      <c r="AJ538" s="34">
        <v>5</v>
      </c>
      <c r="AK538" s="34" t="s">
        <v>397</v>
      </c>
      <c r="AL538" s="32">
        <v>7</v>
      </c>
      <c r="AM538" s="32">
        <v>2</v>
      </c>
      <c r="AN538" s="32" t="s">
        <v>60</v>
      </c>
      <c r="AO538" s="33" t="s">
        <v>61</v>
      </c>
      <c r="AP538" s="32" t="s">
        <v>62</v>
      </c>
      <c r="AQ538" s="34" t="s">
        <v>398</v>
      </c>
      <c r="AR538" s="34">
        <v>120000</v>
      </c>
      <c r="AS538" s="34" t="s">
        <v>66</v>
      </c>
      <c r="AT538" s="281" t="s">
        <v>599</v>
      </c>
      <c r="AU538" s="35" t="s">
        <v>399</v>
      </c>
      <c r="AX538" s="23" t="s">
        <v>770</v>
      </c>
      <c r="AY538" s="23" t="s">
        <v>348</v>
      </c>
    </row>
    <row r="539" spans="21:51" x14ac:dyDescent="0.3">
      <c r="U539" s="23"/>
      <c r="V539" s="59"/>
      <c r="W539" s="23"/>
      <c r="X539" s="23"/>
      <c r="Y539" s="59"/>
      <c r="Z539" s="59"/>
      <c r="AA539" s="119"/>
      <c r="AB539" s="120"/>
      <c r="AC539" s="59"/>
      <c r="AD539" s="23"/>
      <c r="AE539" s="23"/>
      <c r="AF539" s="23"/>
      <c r="AG539" s="23"/>
      <c r="AI539" s="31" t="s">
        <v>15</v>
      </c>
      <c r="AJ539" s="34">
        <v>6</v>
      </c>
      <c r="AK539" s="34" t="s">
        <v>421</v>
      </c>
      <c r="AL539" s="32">
        <v>7</v>
      </c>
      <c r="AM539" s="32">
        <v>3</v>
      </c>
      <c r="AN539" s="32" t="s">
        <v>60</v>
      </c>
      <c r="AO539" s="33" t="s">
        <v>72</v>
      </c>
      <c r="AP539" s="32" t="s">
        <v>62</v>
      </c>
      <c r="AQ539" s="34" t="s">
        <v>430</v>
      </c>
      <c r="AR539" s="34">
        <v>130000</v>
      </c>
      <c r="AS539" s="34" t="s">
        <v>66</v>
      </c>
      <c r="AT539" s="281" t="s">
        <v>599</v>
      </c>
      <c r="AU539" s="35" t="s">
        <v>431</v>
      </c>
      <c r="AX539" s="23" t="s">
        <v>770</v>
      </c>
      <c r="AY539" s="23" t="s">
        <v>349</v>
      </c>
    </row>
    <row r="540" spans="21:51" x14ac:dyDescent="0.3">
      <c r="U540" s="23"/>
      <c r="V540" s="59"/>
      <c r="W540" s="23"/>
      <c r="X540" s="23"/>
      <c r="Y540" s="59"/>
      <c r="Z540" s="59"/>
      <c r="AA540" s="119"/>
      <c r="AB540" s="120"/>
      <c r="AC540" s="59"/>
      <c r="AD540" s="23"/>
      <c r="AE540" s="23"/>
      <c r="AF540" s="23"/>
      <c r="AG540" s="23"/>
      <c r="AI540" s="31" t="s">
        <v>15</v>
      </c>
      <c r="AJ540" s="34">
        <v>7</v>
      </c>
      <c r="AK540" s="44" t="s">
        <v>597</v>
      </c>
      <c r="AL540" s="33">
        <v>6</v>
      </c>
      <c r="AM540" s="32">
        <v>2</v>
      </c>
      <c r="AN540" s="32" t="s">
        <v>60</v>
      </c>
      <c r="AO540" s="33" t="s">
        <v>60</v>
      </c>
      <c r="AP540" s="32" t="s">
        <v>62</v>
      </c>
      <c r="AQ540" s="34" t="s">
        <v>598</v>
      </c>
      <c r="AR540" s="34">
        <v>210000</v>
      </c>
      <c r="AS540" s="34" t="s">
        <v>66</v>
      </c>
      <c r="AT540" s="281" t="s">
        <v>599</v>
      </c>
      <c r="AU540" s="35" t="s">
        <v>84</v>
      </c>
      <c r="AX540" s="23" t="s">
        <v>770</v>
      </c>
      <c r="AY540" s="23" t="s">
        <v>150</v>
      </c>
    </row>
    <row r="541" spans="21:51" x14ac:dyDescent="0.3">
      <c r="U541" s="23"/>
      <c r="V541" s="59"/>
      <c r="W541" s="23"/>
      <c r="X541" s="23"/>
      <c r="Y541" s="59"/>
      <c r="Z541" s="59"/>
      <c r="AA541" s="119"/>
      <c r="AB541" s="120"/>
      <c r="AC541" s="59"/>
      <c r="AD541" s="23"/>
      <c r="AE541" s="23"/>
      <c r="AF541" s="23"/>
      <c r="AG541" s="23"/>
      <c r="AI541" s="31" t="s">
        <v>15</v>
      </c>
      <c r="AJ541" s="34">
        <v>8</v>
      </c>
      <c r="AK541" s="34" t="s">
        <v>79</v>
      </c>
      <c r="AL541" s="32">
        <v>5</v>
      </c>
      <c r="AM541" s="32">
        <v>5</v>
      </c>
      <c r="AN541" s="32" t="s">
        <v>61</v>
      </c>
      <c r="AO541" s="33" t="s">
        <v>61</v>
      </c>
      <c r="AP541" s="32" t="s">
        <v>73</v>
      </c>
      <c r="AQ541" s="34" t="s">
        <v>615</v>
      </c>
      <c r="AR541" s="34">
        <v>250000</v>
      </c>
      <c r="AS541" s="34" t="s">
        <v>66</v>
      </c>
      <c r="AT541" s="281" t="s">
        <v>574</v>
      </c>
      <c r="AU541" s="35" t="s">
        <v>618</v>
      </c>
      <c r="AX541" s="23" t="s">
        <v>770</v>
      </c>
      <c r="AY541" s="23" t="s">
        <v>350</v>
      </c>
    </row>
    <row r="542" spans="21:51" x14ac:dyDescent="0.3">
      <c r="U542" s="23"/>
      <c r="V542" s="59"/>
      <c r="W542" s="23"/>
      <c r="X542" s="23"/>
      <c r="Y542" s="59"/>
      <c r="Z542" s="59"/>
      <c r="AA542" s="119"/>
      <c r="AB542" s="120"/>
      <c r="AC542" s="59"/>
      <c r="AD542" s="23"/>
      <c r="AE542" s="23"/>
      <c r="AF542" s="23"/>
      <c r="AG542" s="23"/>
      <c r="AI542" s="31" t="s">
        <v>15</v>
      </c>
      <c r="AJ542" s="34">
        <v>9</v>
      </c>
      <c r="AK542" s="34" t="s">
        <v>77</v>
      </c>
      <c r="AL542" s="32">
        <v>5</v>
      </c>
      <c r="AM542" s="32">
        <v>2</v>
      </c>
      <c r="AN542" s="32" t="s">
        <v>60</v>
      </c>
      <c r="AO542" s="33" t="s">
        <v>72</v>
      </c>
      <c r="AP542" s="32" t="s">
        <v>93</v>
      </c>
      <c r="AQ542" s="34" t="s">
        <v>616</v>
      </c>
      <c r="AR542" s="34">
        <v>0</v>
      </c>
      <c r="AS542" s="34" t="s">
        <v>66</v>
      </c>
      <c r="AT542" s="281" t="s">
        <v>617</v>
      </c>
      <c r="AU542" s="35" t="s">
        <v>619</v>
      </c>
      <c r="AX542" s="23" t="s">
        <v>770</v>
      </c>
      <c r="AY542" s="23" t="s">
        <v>351</v>
      </c>
    </row>
    <row r="543" spans="21:51" x14ac:dyDescent="0.3">
      <c r="U543" s="23"/>
      <c r="V543" s="59"/>
      <c r="W543" s="23"/>
      <c r="X543" s="23"/>
      <c r="Y543" s="59"/>
      <c r="Z543" s="59"/>
      <c r="AA543" s="119"/>
      <c r="AB543" s="120"/>
      <c r="AC543" s="59"/>
      <c r="AD543" s="23"/>
      <c r="AE543" s="23"/>
      <c r="AF543" s="23"/>
      <c r="AG543" s="23"/>
      <c r="AI543" s="31" t="s">
        <v>15</v>
      </c>
      <c r="AJ543" s="34">
        <v>10</v>
      </c>
      <c r="AK543" s="34" t="s">
        <v>400</v>
      </c>
      <c r="AL543" s="32">
        <v>5</v>
      </c>
      <c r="AM543" s="32">
        <v>6</v>
      </c>
      <c r="AN543" s="32" t="s">
        <v>72</v>
      </c>
      <c r="AO543" s="33" t="s">
        <v>61</v>
      </c>
      <c r="AP543" s="32" t="s">
        <v>73</v>
      </c>
      <c r="AQ543" s="34" t="s">
        <v>580</v>
      </c>
      <c r="AR543" s="34">
        <v>250000</v>
      </c>
      <c r="AS543" s="34" t="s">
        <v>66</v>
      </c>
      <c r="AT543" s="281" t="s">
        <v>581</v>
      </c>
      <c r="AU543" s="35" t="s">
        <v>401</v>
      </c>
      <c r="AX543" s="23" t="s">
        <v>770</v>
      </c>
      <c r="AY543" s="23" t="s">
        <v>352</v>
      </c>
    </row>
    <row r="544" spans="21:51" x14ac:dyDescent="0.3">
      <c r="U544" s="23"/>
      <c r="V544" s="59"/>
      <c r="W544" s="23"/>
      <c r="X544" s="23"/>
      <c r="Y544" s="59"/>
      <c r="Z544" s="59"/>
      <c r="AA544" s="119"/>
      <c r="AB544" s="120"/>
      <c r="AC544" s="59"/>
      <c r="AD544" s="23"/>
      <c r="AE544" s="23"/>
      <c r="AF544" s="23"/>
      <c r="AG544" s="23"/>
      <c r="AI544" s="31" t="s">
        <v>15</v>
      </c>
      <c r="AJ544" s="34">
        <v>11</v>
      </c>
      <c r="AK544" s="34" t="s">
        <v>591</v>
      </c>
      <c r="AL544" s="32">
        <v>6</v>
      </c>
      <c r="AM544" s="32">
        <v>5</v>
      </c>
      <c r="AN544" s="32" t="s">
        <v>60</v>
      </c>
      <c r="AO544" s="33" t="s">
        <v>72</v>
      </c>
      <c r="AP544" s="32" t="s">
        <v>73</v>
      </c>
      <c r="AQ544" s="34" t="s">
        <v>592</v>
      </c>
      <c r="AR544" s="34">
        <v>260000</v>
      </c>
      <c r="AS544" s="34" t="s">
        <v>66</v>
      </c>
      <c r="AT544" s="281" t="s">
        <v>593</v>
      </c>
      <c r="AU544" s="35" t="s">
        <v>594</v>
      </c>
      <c r="AX544" s="23" t="s">
        <v>771</v>
      </c>
      <c r="AY544" s="23" t="s">
        <v>176</v>
      </c>
    </row>
    <row r="545" spans="21:51" x14ac:dyDescent="0.3">
      <c r="U545" s="23"/>
      <c r="V545" s="59"/>
      <c r="W545" s="23"/>
      <c r="X545" s="23"/>
      <c r="Y545" s="59"/>
      <c r="Z545" s="59"/>
      <c r="AA545" s="119"/>
      <c r="AB545" s="120"/>
      <c r="AC545" s="59"/>
      <c r="AD545" s="23"/>
      <c r="AE545" s="23"/>
      <c r="AF545" s="23"/>
      <c r="AG545" s="23"/>
      <c r="AI545" s="31" t="s">
        <v>15</v>
      </c>
      <c r="AJ545" s="34">
        <v>12</v>
      </c>
      <c r="AK545" s="34" t="s">
        <v>420</v>
      </c>
      <c r="AL545" s="32">
        <v>6</v>
      </c>
      <c r="AM545" s="32">
        <v>6</v>
      </c>
      <c r="AN545" s="32" t="s">
        <v>61</v>
      </c>
      <c r="AO545" s="33" t="s">
        <v>56</v>
      </c>
      <c r="AP545" s="32" t="s">
        <v>73</v>
      </c>
      <c r="AQ545" s="34" t="s">
        <v>630</v>
      </c>
      <c r="AR545" s="34">
        <v>300000</v>
      </c>
      <c r="AS545" s="34" t="s">
        <v>66</v>
      </c>
      <c r="AT545" s="281" t="s">
        <v>631</v>
      </c>
      <c r="AU545" s="35" t="s">
        <v>429</v>
      </c>
      <c r="AX545" s="23" t="s">
        <v>771</v>
      </c>
      <c r="AY545" s="23" t="s">
        <v>313</v>
      </c>
    </row>
    <row r="546" spans="21:51" x14ac:dyDescent="0.3">
      <c r="U546" s="23"/>
      <c r="V546" s="59"/>
      <c r="W546" s="23"/>
      <c r="X546" s="23"/>
      <c r="Y546" s="59"/>
      <c r="Z546" s="59"/>
      <c r="AA546" s="119"/>
      <c r="AB546" s="120"/>
      <c r="AC546" s="59"/>
      <c r="AD546" s="23"/>
      <c r="AE546" s="23"/>
      <c r="AF546" s="23"/>
      <c r="AG546" s="23"/>
      <c r="AI546" s="31" t="s">
        <v>15</v>
      </c>
      <c r="AJ546" s="34">
        <v>13</v>
      </c>
      <c r="AK546" s="34" t="s">
        <v>576</v>
      </c>
      <c r="AL546" s="32">
        <v>6</v>
      </c>
      <c r="AM546" s="32">
        <v>6</v>
      </c>
      <c r="AN546" s="32" t="s">
        <v>60</v>
      </c>
      <c r="AO546" s="33" t="s">
        <v>61</v>
      </c>
      <c r="AP546" s="32" t="s">
        <v>88</v>
      </c>
      <c r="AQ546" s="34" t="s">
        <v>573</v>
      </c>
      <c r="AR546" s="34">
        <v>340000</v>
      </c>
      <c r="AS546" s="34" t="s">
        <v>66</v>
      </c>
      <c r="AT546" s="281" t="s">
        <v>574</v>
      </c>
      <c r="AU546" s="35" t="s">
        <v>575</v>
      </c>
      <c r="AX546" s="23" t="s">
        <v>771</v>
      </c>
      <c r="AY546" s="23" t="s">
        <v>314</v>
      </c>
    </row>
    <row r="547" spans="21:51" x14ac:dyDescent="0.3">
      <c r="U547" s="23"/>
      <c r="V547" s="59"/>
      <c r="W547" s="23"/>
      <c r="X547" s="23"/>
      <c r="Y547" s="59"/>
      <c r="Z547" s="59"/>
      <c r="AA547" s="119"/>
      <c r="AB547" s="120"/>
      <c r="AC547" s="59"/>
      <c r="AD547" s="23"/>
      <c r="AE547" s="23"/>
      <c r="AF547" s="23"/>
      <c r="AG547" s="23"/>
      <c r="AI547" s="31" t="s">
        <v>15</v>
      </c>
      <c r="AJ547" s="34">
        <v>14</v>
      </c>
      <c r="AK547" s="34" t="s">
        <v>58</v>
      </c>
      <c r="AL547" s="32" t="s">
        <v>58</v>
      </c>
      <c r="AM547" s="32" t="s">
        <v>58</v>
      </c>
      <c r="AN547" s="32" t="s">
        <v>58</v>
      </c>
      <c r="AO547" s="33" t="s">
        <v>58</v>
      </c>
      <c r="AP547" s="32" t="s">
        <v>58</v>
      </c>
      <c r="AQ547" s="34" t="s">
        <v>58</v>
      </c>
      <c r="AR547" s="34" t="s">
        <v>58</v>
      </c>
      <c r="AS547" s="34" t="s">
        <v>58</v>
      </c>
      <c r="AT547" s="281" t="s">
        <v>58</v>
      </c>
      <c r="AU547" s="35" t="s">
        <v>58</v>
      </c>
      <c r="AX547" s="23" t="s">
        <v>771</v>
      </c>
      <c r="AY547" s="23" t="s">
        <v>143</v>
      </c>
    </row>
    <row r="548" spans="21:51" x14ac:dyDescent="0.3">
      <c r="U548" s="23"/>
      <c r="V548" s="59"/>
      <c r="W548" s="23"/>
      <c r="X548" s="23"/>
      <c r="Y548" s="59"/>
      <c r="Z548" s="59"/>
      <c r="AA548" s="119"/>
      <c r="AB548" s="120"/>
      <c r="AC548" s="59"/>
      <c r="AD548" s="23"/>
      <c r="AE548" s="23"/>
      <c r="AF548" s="23"/>
      <c r="AG548" s="23"/>
      <c r="AI548" s="31" t="s">
        <v>15</v>
      </c>
      <c r="AJ548" s="34">
        <v>15</v>
      </c>
      <c r="AK548" s="34" t="s">
        <v>58</v>
      </c>
      <c r="AL548" s="32" t="s">
        <v>58</v>
      </c>
      <c r="AM548" s="32" t="s">
        <v>58</v>
      </c>
      <c r="AN548" s="32" t="s">
        <v>58</v>
      </c>
      <c r="AO548" s="33" t="s">
        <v>58</v>
      </c>
      <c r="AP548" s="32" t="s">
        <v>58</v>
      </c>
      <c r="AQ548" s="34" t="s">
        <v>58</v>
      </c>
      <c r="AR548" s="34" t="s">
        <v>58</v>
      </c>
      <c r="AS548" s="34" t="s">
        <v>58</v>
      </c>
      <c r="AT548" s="281" t="s">
        <v>58</v>
      </c>
      <c r="AU548" s="35" t="s">
        <v>58</v>
      </c>
      <c r="AX548" s="23" t="s">
        <v>771</v>
      </c>
      <c r="AY548" s="23" t="s">
        <v>315</v>
      </c>
    </row>
    <row r="549" spans="21:51" x14ac:dyDescent="0.3">
      <c r="U549" s="23"/>
      <c r="V549" s="59"/>
      <c r="W549" s="23"/>
      <c r="X549" s="23"/>
      <c r="Y549" s="59"/>
      <c r="Z549" s="59"/>
      <c r="AA549" s="119"/>
      <c r="AB549" s="120"/>
      <c r="AC549" s="59"/>
      <c r="AD549" s="23"/>
      <c r="AE549" s="23"/>
      <c r="AF549" s="23"/>
      <c r="AG549" s="23"/>
      <c r="AI549" s="31" t="s">
        <v>15</v>
      </c>
      <c r="AJ549" s="34">
        <v>16</v>
      </c>
      <c r="AK549" s="34" t="s">
        <v>58</v>
      </c>
      <c r="AL549" s="32" t="s">
        <v>58</v>
      </c>
      <c r="AM549" s="32" t="s">
        <v>58</v>
      </c>
      <c r="AN549" s="32" t="s">
        <v>58</v>
      </c>
      <c r="AO549" s="33" t="s">
        <v>58</v>
      </c>
      <c r="AP549" s="32" t="s">
        <v>58</v>
      </c>
      <c r="AQ549" s="34" t="s">
        <v>58</v>
      </c>
      <c r="AR549" s="34" t="s">
        <v>58</v>
      </c>
      <c r="AS549" s="34" t="s">
        <v>58</v>
      </c>
      <c r="AT549" s="281" t="s">
        <v>58</v>
      </c>
      <c r="AU549" s="35" t="s">
        <v>58</v>
      </c>
      <c r="AX549" s="23" t="s">
        <v>771</v>
      </c>
      <c r="AY549" s="23" t="s">
        <v>317</v>
      </c>
    </row>
    <row r="550" spans="21:51" x14ac:dyDescent="0.3">
      <c r="U550" s="23"/>
      <c r="V550" s="59"/>
      <c r="W550" s="23"/>
      <c r="X550" s="23"/>
      <c r="Y550" s="59"/>
      <c r="Z550" s="59"/>
      <c r="AA550" s="119"/>
      <c r="AB550" s="120"/>
      <c r="AC550" s="59"/>
      <c r="AD550" s="23"/>
      <c r="AE550" s="23"/>
      <c r="AF550" s="23"/>
      <c r="AG550" s="23"/>
      <c r="AI550" s="31" t="s">
        <v>15</v>
      </c>
      <c r="AJ550" s="34">
        <v>17</v>
      </c>
      <c r="AK550" s="34" t="s">
        <v>58</v>
      </c>
      <c r="AL550" s="32" t="s">
        <v>58</v>
      </c>
      <c r="AM550" s="32" t="s">
        <v>58</v>
      </c>
      <c r="AN550" s="32" t="s">
        <v>58</v>
      </c>
      <c r="AO550" s="33" t="s">
        <v>58</v>
      </c>
      <c r="AP550" s="32" t="s">
        <v>58</v>
      </c>
      <c r="AQ550" s="34" t="s">
        <v>58</v>
      </c>
      <c r="AR550" s="34" t="s">
        <v>58</v>
      </c>
      <c r="AS550" s="34" t="s">
        <v>58</v>
      </c>
      <c r="AT550" s="281" t="s">
        <v>58</v>
      </c>
      <c r="AU550" s="35" t="s">
        <v>58</v>
      </c>
      <c r="AX550" s="23" t="s">
        <v>771</v>
      </c>
      <c r="AY550" s="23" t="s">
        <v>201</v>
      </c>
    </row>
    <row r="551" spans="21:51" x14ac:dyDescent="0.3">
      <c r="U551" s="23"/>
      <c r="V551" s="59"/>
      <c r="W551" s="23"/>
      <c r="X551" s="23"/>
      <c r="Y551" s="59"/>
      <c r="Z551" s="59"/>
      <c r="AA551" s="119"/>
      <c r="AB551" s="120"/>
      <c r="AC551" s="59"/>
      <c r="AD551" s="23"/>
      <c r="AE551" s="23"/>
      <c r="AF551" s="23"/>
      <c r="AG551" s="23"/>
      <c r="AI551" s="31" t="s">
        <v>15</v>
      </c>
      <c r="AJ551" s="34">
        <v>18</v>
      </c>
      <c r="AK551" s="34" t="s">
        <v>58</v>
      </c>
      <c r="AL551" s="32" t="s">
        <v>58</v>
      </c>
      <c r="AM551" s="32" t="s">
        <v>58</v>
      </c>
      <c r="AN551" s="32" t="s">
        <v>58</v>
      </c>
      <c r="AO551" s="33" t="s">
        <v>58</v>
      </c>
      <c r="AP551" s="32" t="s">
        <v>58</v>
      </c>
      <c r="AQ551" s="34" t="s">
        <v>58</v>
      </c>
      <c r="AR551" s="34" t="s">
        <v>58</v>
      </c>
      <c r="AS551" s="34" t="s">
        <v>58</v>
      </c>
      <c r="AT551" s="281" t="s">
        <v>58</v>
      </c>
      <c r="AU551" s="35" t="s">
        <v>58</v>
      </c>
      <c r="AX551" s="23" t="s">
        <v>771</v>
      </c>
      <c r="AY551" s="23" t="s">
        <v>1087</v>
      </c>
    </row>
    <row r="552" spans="21:51" ht="15" thickBot="1" x14ac:dyDescent="0.35">
      <c r="U552" s="23"/>
      <c r="V552" s="59"/>
      <c r="W552" s="23"/>
      <c r="X552" s="23"/>
      <c r="Y552" s="59"/>
      <c r="Z552" s="59"/>
      <c r="AA552" s="119"/>
      <c r="AB552" s="120"/>
      <c r="AC552" s="59"/>
      <c r="AD552" s="23"/>
      <c r="AE552" s="23"/>
      <c r="AF552" s="23"/>
      <c r="AG552" s="23"/>
      <c r="AI552" s="50" t="s">
        <v>15</v>
      </c>
      <c r="AJ552" s="51">
        <v>19</v>
      </c>
      <c r="AK552" s="51" t="s">
        <v>58</v>
      </c>
      <c r="AL552" s="56" t="s">
        <v>58</v>
      </c>
      <c r="AM552" s="56" t="s">
        <v>58</v>
      </c>
      <c r="AN552" s="56" t="s">
        <v>58</v>
      </c>
      <c r="AO552" s="57" t="s">
        <v>58</v>
      </c>
      <c r="AP552" s="56" t="s">
        <v>58</v>
      </c>
      <c r="AQ552" s="51" t="s">
        <v>58</v>
      </c>
      <c r="AR552" s="51" t="s">
        <v>58</v>
      </c>
      <c r="AS552" s="51" t="s">
        <v>58</v>
      </c>
      <c r="AT552" s="296" t="s">
        <v>58</v>
      </c>
      <c r="AU552" s="58" t="s">
        <v>58</v>
      </c>
      <c r="AX552" s="23" t="s">
        <v>771</v>
      </c>
      <c r="AY552" s="23" t="s">
        <v>318</v>
      </c>
    </row>
    <row r="553" spans="21:51" x14ac:dyDescent="0.3">
      <c r="U553" s="23"/>
      <c r="V553" s="59"/>
      <c r="W553" s="23"/>
      <c r="X553" s="23"/>
      <c r="Y553" s="59"/>
      <c r="Z553" s="59"/>
      <c r="AA553" s="119"/>
      <c r="AB553" s="120"/>
      <c r="AC553" s="59"/>
      <c r="AD553" s="23"/>
      <c r="AE553" s="23"/>
      <c r="AF553" s="23"/>
      <c r="AG553" s="23"/>
      <c r="AI553" s="13" t="s">
        <v>539</v>
      </c>
      <c r="AJ553" s="15">
        <v>1</v>
      </c>
      <c r="AK553" s="45" t="s">
        <v>53</v>
      </c>
      <c r="AL553" s="49">
        <v>7</v>
      </c>
      <c r="AM553" s="14">
        <v>1</v>
      </c>
      <c r="AN553" s="14" t="s">
        <v>54</v>
      </c>
      <c r="AO553" s="49" t="s">
        <v>55</v>
      </c>
      <c r="AP553" s="14" t="s">
        <v>56</v>
      </c>
      <c r="AQ553" s="15" t="s">
        <v>543</v>
      </c>
      <c r="AR553" s="15">
        <v>80000</v>
      </c>
      <c r="AS553" s="15" t="s">
        <v>116</v>
      </c>
      <c r="AT553" s="279" t="s">
        <v>549</v>
      </c>
      <c r="AU553" s="16" t="s">
        <v>544</v>
      </c>
      <c r="AX553" s="23" t="s">
        <v>771</v>
      </c>
      <c r="AY553" s="23" t="s">
        <v>319</v>
      </c>
    </row>
    <row r="554" spans="21:51" x14ac:dyDescent="0.3">
      <c r="U554" s="23"/>
      <c r="V554" s="59"/>
      <c r="W554" s="23"/>
      <c r="X554" s="23"/>
      <c r="Y554" s="59"/>
      <c r="Z554" s="59"/>
      <c r="AA554" s="119"/>
      <c r="AB554" s="120"/>
      <c r="AC554" s="59"/>
      <c r="AD554" s="23"/>
      <c r="AE554" s="23"/>
      <c r="AF554" s="23"/>
      <c r="AG554" s="23"/>
      <c r="AI554" s="31" t="s">
        <v>539</v>
      </c>
      <c r="AJ554" s="34">
        <v>2</v>
      </c>
      <c r="AK554" s="34" t="s">
        <v>180</v>
      </c>
      <c r="AL554" s="32">
        <v>6</v>
      </c>
      <c r="AM554" s="32">
        <v>3</v>
      </c>
      <c r="AN554" s="32" t="s">
        <v>61</v>
      </c>
      <c r="AO554" s="33" t="s">
        <v>60</v>
      </c>
      <c r="AP554" s="32" t="s">
        <v>69</v>
      </c>
      <c r="AQ554" s="34" t="s">
        <v>660</v>
      </c>
      <c r="AR554" s="34">
        <v>150000</v>
      </c>
      <c r="AS554" s="34" t="s">
        <v>116</v>
      </c>
      <c r="AT554" s="281" t="s">
        <v>661</v>
      </c>
      <c r="AU554" s="35" t="s">
        <v>181</v>
      </c>
      <c r="AX554" s="23" t="s">
        <v>771</v>
      </c>
      <c r="AY554" s="23" t="s">
        <v>1088</v>
      </c>
    </row>
    <row r="555" spans="21:51" x14ac:dyDescent="0.3">
      <c r="U555" s="23"/>
      <c r="V555" s="59"/>
      <c r="W555" s="23"/>
      <c r="X555" s="23"/>
      <c r="Y555" s="59"/>
      <c r="Z555" s="59"/>
      <c r="AA555" s="119"/>
      <c r="AB555" s="120"/>
      <c r="AC555" s="59"/>
      <c r="AD555" s="23"/>
      <c r="AE555" s="23"/>
      <c r="AF555" s="23"/>
      <c r="AG555" s="23"/>
      <c r="AI555" s="31" t="s">
        <v>539</v>
      </c>
      <c r="AJ555" s="34">
        <v>3</v>
      </c>
      <c r="AK555" s="34" t="s">
        <v>187</v>
      </c>
      <c r="AL555" s="32">
        <v>7</v>
      </c>
      <c r="AM555" s="32">
        <v>3</v>
      </c>
      <c r="AN555" s="32" t="s">
        <v>54</v>
      </c>
      <c r="AO555" s="33" t="s">
        <v>55</v>
      </c>
      <c r="AP555" s="32" t="s">
        <v>69</v>
      </c>
      <c r="AQ555" s="34" t="s">
        <v>622</v>
      </c>
      <c r="AR555" s="34">
        <v>180000</v>
      </c>
      <c r="AS555" s="34" t="s">
        <v>116</v>
      </c>
      <c r="AT555" s="281" t="s">
        <v>623</v>
      </c>
      <c r="AU555" s="35" t="s">
        <v>624</v>
      </c>
      <c r="AX555" s="23" t="s">
        <v>771</v>
      </c>
      <c r="AY555" s="23" t="s">
        <v>320</v>
      </c>
    </row>
    <row r="556" spans="21:51" x14ac:dyDescent="0.3">
      <c r="U556" s="23"/>
      <c r="V556" s="59"/>
      <c r="W556" s="23"/>
      <c r="X556" s="23"/>
      <c r="Y556" s="59"/>
      <c r="Z556" s="59"/>
      <c r="AA556" s="119"/>
      <c r="AB556" s="120"/>
      <c r="AC556" s="59"/>
      <c r="AD556" s="23"/>
      <c r="AE556" s="23"/>
      <c r="AF556" s="23"/>
      <c r="AG556" s="23"/>
      <c r="AI556" s="31" t="s">
        <v>539</v>
      </c>
      <c r="AJ556" s="34">
        <v>4</v>
      </c>
      <c r="AK556" s="34" t="s">
        <v>633</v>
      </c>
      <c r="AL556" s="32">
        <v>6</v>
      </c>
      <c r="AM556" s="32">
        <v>4</v>
      </c>
      <c r="AN556" s="32" t="s">
        <v>61</v>
      </c>
      <c r="AO556" s="33" t="s">
        <v>72</v>
      </c>
      <c r="AP556" s="32" t="s">
        <v>69</v>
      </c>
      <c r="AQ556" s="34" t="s">
        <v>634</v>
      </c>
      <c r="AR556" s="34">
        <v>210000</v>
      </c>
      <c r="AS556" s="34" t="s">
        <v>116</v>
      </c>
      <c r="AT556" s="281" t="s">
        <v>635</v>
      </c>
      <c r="AU556" s="35" t="s">
        <v>407</v>
      </c>
      <c r="AX556" s="23" t="s">
        <v>771</v>
      </c>
      <c r="AY556" s="23" t="s">
        <v>321</v>
      </c>
    </row>
    <row r="557" spans="21:51" x14ac:dyDescent="0.3">
      <c r="U557" s="23"/>
      <c r="V557" s="59"/>
      <c r="W557" s="23"/>
      <c r="X557" s="23"/>
      <c r="Y557" s="59"/>
      <c r="Z557" s="59"/>
      <c r="AA557" s="119"/>
      <c r="AB557" s="120"/>
      <c r="AC557" s="59"/>
      <c r="AD557" s="23"/>
      <c r="AE557" s="23"/>
      <c r="AF557" s="23"/>
      <c r="AG557" s="23"/>
      <c r="AI557" s="31" t="s">
        <v>539</v>
      </c>
      <c r="AJ557" s="34">
        <v>5</v>
      </c>
      <c r="AK557" s="34" t="s">
        <v>183</v>
      </c>
      <c r="AL557" s="32">
        <v>8</v>
      </c>
      <c r="AM557" s="32">
        <v>4</v>
      </c>
      <c r="AN557" s="32" t="s">
        <v>60</v>
      </c>
      <c r="AO557" s="33" t="s">
        <v>61</v>
      </c>
      <c r="AP557" s="32" t="s">
        <v>69</v>
      </c>
      <c r="AQ557" s="34" t="s">
        <v>184</v>
      </c>
      <c r="AR557" s="34">
        <v>220000</v>
      </c>
      <c r="AS557" s="34" t="s">
        <v>116</v>
      </c>
      <c r="AT557" s="281" t="s">
        <v>670</v>
      </c>
      <c r="AU557" s="35" t="s">
        <v>185</v>
      </c>
      <c r="AX557" s="23" t="s">
        <v>771</v>
      </c>
      <c r="AY557" s="23" t="s">
        <v>186</v>
      </c>
    </row>
    <row r="558" spans="21:51" x14ac:dyDescent="0.3">
      <c r="U558" s="23"/>
      <c r="V558" s="59"/>
      <c r="W558" s="23"/>
      <c r="X558" s="23"/>
      <c r="Y558" s="59"/>
      <c r="Z558" s="59"/>
      <c r="AA558" s="119"/>
      <c r="AB558" s="120"/>
      <c r="AC558" s="59"/>
      <c r="AD558" s="23"/>
      <c r="AE558" s="23"/>
      <c r="AF558" s="23"/>
      <c r="AG558" s="23"/>
      <c r="AI558" s="31" t="s">
        <v>539</v>
      </c>
      <c r="AJ558" s="34">
        <v>6</v>
      </c>
      <c r="AK558" s="34" t="s">
        <v>603</v>
      </c>
      <c r="AL558" s="32">
        <v>7</v>
      </c>
      <c r="AM558" s="32">
        <v>4</v>
      </c>
      <c r="AN558" s="32" t="s">
        <v>54</v>
      </c>
      <c r="AO558" s="33" t="s">
        <v>60</v>
      </c>
      <c r="AP558" s="32" t="s">
        <v>69</v>
      </c>
      <c r="AQ558" s="34" t="s">
        <v>411</v>
      </c>
      <c r="AR558" s="34">
        <v>230000</v>
      </c>
      <c r="AS558" s="34" t="s">
        <v>116</v>
      </c>
      <c r="AT558" s="281" t="s">
        <v>605</v>
      </c>
      <c r="AU558" s="35" t="s">
        <v>408</v>
      </c>
      <c r="AX558" s="23" t="s">
        <v>771</v>
      </c>
      <c r="AY558" s="23" t="s">
        <v>276</v>
      </c>
    </row>
    <row r="559" spans="21:51" x14ac:dyDescent="0.3">
      <c r="U559" s="23"/>
      <c r="V559" s="59"/>
      <c r="W559" s="23"/>
      <c r="X559" s="23"/>
      <c r="Y559" s="59"/>
      <c r="Z559" s="59"/>
      <c r="AA559" s="119"/>
      <c r="AB559" s="120"/>
      <c r="AC559" s="59"/>
      <c r="AD559" s="23"/>
      <c r="AE559" s="23"/>
      <c r="AF559" s="23"/>
      <c r="AG559" s="23"/>
      <c r="AI559" s="31" t="s">
        <v>539</v>
      </c>
      <c r="AJ559" s="34">
        <v>7</v>
      </c>
      <c r="AK559" s="44" t="s">
        <v>79</v>
      </c>
      <c r="AL559" s="33">
        <v>5</v>
      </c>
      <c r="AM559" s="32">
        <v>5</v>
      </c>
      <c r="AN559" s="32" t="s">
        <v>61</v>
      </c>
      <c r="AO559" s="33" t="s">
        <v>61</v>
      </c>
      <c r="AP559" s="32" t="s">
        <v>73</v>
      </c>
      <c r="AQ559" s="34" t="s">
        <v>615</v>
      </c>
      <c r="AR559" s="34">
        <v>250000</v>
      </c>
      <c r="AS559" s="34" t="s">
        <v>116</v>
      </c>
      <c r="AT559" s="281" t="s">
        <v>574</v>
      </c>
      <c r="AU559" s="35" t="s">
        <v>618</v>
      </c>
      <c r="AX559" s="23" t="s">
        <v>771</v>
      </c>
      <c r="AY559" s="23" t="s">
        <v>322</v>
      </c>
    </row>
    <row r="560" spans="21:51" x14ac:dyDescent="0.3">
      <c r="U560" s="23"/>
      <c r="V560" s="59"/>
      <c r="W560" s="23"/>
      <c r="X560" s="23"/>
      <c r="Y560" s="59"/>
      <c r="Z560" s="59"/>
      <c r="AA560" s="119"/>
      <c r="AB560" s="120"/>
      <c r="AC560" s="59"/>
      <c r="AD560" s="23"/>
      <c r="AE560" s="23"/>
      <c r="AF560" s="23"/>
      <c r="AG560" s="23"/>
      <c r="AI560" s="31" t="s">
        <v>539</v>
      </c>
      <c r="AJ560" s="34">
        <v>8</v>
      </c>
      <c r="AK560" s="34" t="s">
        <v>77</v>
      </c>
      <c r="AL560" s="32">
        <v>5</v>
      </c>
      <c r="AM560" s="32">
        <v>2</v>
      </c>
      <c r="AN560" s="32" t="s">
        <v>60</v>
      </c>
      <c r="AO560" s="33" t="s">
        <v>72</v>
      </c>
      <c r="AP560" s="32" t="s">
        <v>93</v>
      </c>
      <c r="AQ560" s="34" t="s">
        <v>616</v>
      </c>
      <c r="AR560" s="34">
        <v>0</v>
      </c>
      <c r="AS560" s="34" t="s">
        <v>116</v>
      </c>
      <c r="AT560" s="281" t="s">
        <v>617</v>
      </c>
      <c r="AU560" s="35" t="s">
        <v>619</v>
      </c>
      <c r="AX560" s="23" t="s">
        <v>771</v>
      </c>
      <c r="AY560" s="23" t="s">
        <v>323</v>
      </c>
    </row>
    <row r="561" spans="21:51" x14ac:dyDescent="0.3">
      <c r="U561" s="23"/>
      <c r="V561" s="59"/>
      <c r="W561" s="23"/>
      <c r="X561" s="23"/>
      <c r="Y561" s="59"/>
      <c r="Z561" s="59"/>
      <c r="AA561" s="119"/>
      <c r="AB561" s="120"/>
      <c r="AC561" s="59"/>
      <c r="AD561" s="23"/>
      <c r="AE561" s="23"/>
      <c r="AF561" s="23"/>
      <c r="AG561" s="23"/>
      <c r="AI561" s="31" t="s">
        <v>539</v>
      </c>
      <c r="AJ561" s="34">
        <v>9</v>
      </c>
      <c r="AK561" s="34" t="s">
        <v>553</v>
      </c>
      <c r="AL561" s="32">
        <v>6</v>
      </c>
      <c r="AM561" s="32">
        <v>5</v>
      </c>
      <c r="AN561" s="32" t="s">
        <v>54</v>
      </c>
      <c r="AO561" s="33" t="s">
        <v>60</v>
      </c>
      <c r="AP561" s="32" t="s">
        <v>73</v>
      </c>
      <c r="AQ561" s="34" t="s">
        <v>410</v>
      </c>
      <c r="AR561" s="34">
        <v>300000</v>
      </c>
      <c r="AS561" s="34" t="s">
        <v>116</v>
      </c>
      <c r="AT561" s="281" t="s">
        <v>554</v>
      </c>
      <c r="AU561" s="35" t="s">
        <v>412</v>
      </c>
      <c r="AX561" s="23" t="s">
        <v>771</v>
      </c>
      <c r="AY561" s="23" t="s">
        <v>324</v>
      </c>
    </row>
    <row r="562" spans="21:51" x14ac:dyDescent="0.3">
      <c r="U562" s="23"/>
      <c r="V562" s="59"/>
      <c r="W562" s="23"/>
      <c r="X562" s="23"/>
      <c r="Y562" s="59"/>
      <c r="Z562" s="59"/>
      <c r="AA562" s="119"/>
      <c r="AB562" s="120"/>
      <c r="AC562" s="59"/>
      <c r="AD562" s="23"/>
      <c r="AE562" s="23"/>
      <c r="AF562" s="23"/>
      <c r="AG562" s="23"/>
      <c r="AI562" s="31" t="s">
        <v>539</v>
      </c>
      <c r="AJ562" s="34">
        <v>10</v>
      </c>
      <c r="AK562" s="34" t="s">
        <v>58</v>
      </c>
      <c r="AL562" s="32" t="s">
        <v>58</v>
      </c>
      <c r="AM562" s="32" t="s">
        <v>58</v>
      </c>
      <c r="AN562" s="32" t="s">
        <v>58</v>
      </c>
      <c r="AO562" s="33" t="s">
        <v>58</v>
      </c>
      <c r="AP562" s="32" t="s">
        <v>58</v>
      </c>
      <c r="AQ562" s="34" t="s">
        <v>58</v>
      </c>
      <c r="AR562" s="34" t="s">
        <v>58</v>
      </c>
      <c r="AS562" s="34" t="s">
        <v>58</v>
      </c>
      <c r="AT562" s="281" t="s">
        <v>58</v>
      </c>
      <c r="AU562" s="35" t="s">
        <v>58</v>
      </c>
      <c r="AX562" s="23" t="s">
        <v>771</v>
      </c>
      <c r="AY562" s="23" t="s">
        <v>1090</v>
      </c>
    </row>
    <row r="563" spans="21:51" x14ac:dyDescent="0.3">
      <c r="U563" s="23"/>
      <c r="V563" s="59"/>
      <c r="W563" s="23"/>
      <c r="X563" s="23"/>
      <c r="Y563" s="59"/>
      <c r="Z563" s="59"/>
      <c r="AA563" s="119"/>
      <c r="AB563" s="120"/>
      <c r="AC563" s="59"/>
      <c r="AD563" s="23"/>
      <c r="AE563" s="23"/>
      <c r="AF563" s="23"/>
      <c r="AG563" s="23"/>
      <c r="AI563" s="31" t="s">
        <v>539</v>
      </c>
      <c r="AJ563" s="34">
        <v>11</v>
      </c>
      <c r="AK563" s="34" t="s">
        <v>58</v>
      </c>
      <c r="AL563" s="32" t="s">
        <v>58</v>
      </c>
      <c r="AM563" s="32" t="s">
        <v>58</v>
      </c>
      <c r="AN563" s="32" t="s">
        <v>58</v>
      </c>
      <c r="AO563" s="33" t="s">
        <v>58</v>
      </c>
      <c r="AP563" s="32" t="s">
        <v>58</v>
      </c>
      <c r="AQ563" s="34" t="s">
        <v>58</v>
      </c>
      <c r="AR563" s="34" t="s">
        <v>58</v>
      </c>
      <c r="AS563" s="34" t="s">
        <v>58</v>
      </c>
      <c r="AT563" s="281" t="s">
        <v>58</v>
      </c>
      <c r="AU563" s="35" t="s">
        <v>58</v>
      </c>
      <c r="AX563" s="23" t="s">
        <v>771</v>
      </c>
      <c r="AY563" s="23" t="s">
        <v>326</v>
      </c>
    </row>
    <row r="564" spans="21:51" x14ac:dyDescent="0.3">
      <c r="U564" s="23"/>
      <c r="V564" s="59"/>
      <c r="W564" s="23"/>
      <c r="X564" s="23"/>
      <c r="Y564" s="59"/>
      <c r="Z564" s="59"/>
      <c r="AA564" s="119"/>
      <c r="AB564" s="120"/>
      <c r="AC564" s="59"/>
      <c r="AD564" s="23"/>
      <c r="AE564" s="23"/>
      <c r="AF564" s="23"/>
      <c r="AG564" s="23"/>
      <c r="AI564" s="31" t="s">
        <v>539</v>
      </c>
      <c r="AJ564" s="34">
        <v>12</v>
      </c>
      <c r="AK564" s="34" t="s">
        <v>58</v>
      </c>
      <c r="AL564" s="32" t="s">
        <v>58</v>
      </c>
      <c r="AM564" s="32" t="s">
        <v>58</v>
      </c>
      <c r="AN564" s="32" t="s">
        <v>58</v>
      </c>
      <c r="AO564" s="33" t="s">
        <v>58</v>
      </c>
      <c r="AP564" s="32" t="s">
        <v>58</v>
      </c>
      <c r="AQ564" s="34" t="s">
        <v>58</v>
      </c>
      <c r="AR564" s="34" t="s">
        <v>58</v>
      </c>
      <c r="AS564" s="34" t="s">
        <v>58</v>
      </c>
      <c r="AT564" s="281" t="s">
        <v>58</v>
      </c>
      <c r="AU564" s="35" t="s">
        <v>58</v>
      </c>
      <c r="AX564" s="23" t="s">
        <v>771</v>
      </c>
      <c r="AY564" s="23" t="s">
        <v>327</v>
      </c>
    </row>
    <row r="565" spans="21:51" x14ac:dyDescent="0.3">
      <c r="U565" s="23"/>
      <c r="V565" s="59"/>
      <c r="W565" s="23"/>
      <c r="X565" s="23"/>
      <c r="Y565" s="59"/>
      <c r="Z565" s="59"/>
      <c r="AA565" s="119"/>
      <c r="AB565" s="120"/>
      <c r="AC565" s="59"/>
      <c r="AD565" s="23"/>
      <c r="AE565" s="23"/>
      <c r="AF565" s="23"/>
      <c r="AG565" s="23"/>
      <c r="AI565" s="31" t="s">
        <v>539</v>
      </c>
      <c r="AJ565" s="34">
        <v>13</v>
      </c>
      <c r="AK565" s="34" t="s">
        <v>58</v>
      </c>
      <c r="AL565" s="32" t="s">
        <v>58</v>
      </c>
      <c r="AM565" s="32" t="s">
        <v>58</v>
      </c>
      <c r="AN565" s="32" t="s">
        <v>58</v>
      </c>
      <c r="AO565" s="33" t="s">
        <v>58</v>
      </c>
      <c r="AP565" s="32" t="s">
        <v>58</v>
      </c>
      <c r="AQ565" s="34" t="s">
        <v>58</v>
      </c>
      <c r="AR565" s="34" t="s">
        <v>58</v>
      </c>
      <c r="AS565" s="34" t="s">
        <v>58</v>
      </c>
      <c r="AT565" s="281" t="s">
        <v>58</v>
      </c>
      <c r="AU565" s="35" t="s">
        <v>58</v>
      </c>
      <c r="AX565" s="23" t="s">
        <v>771</v>
      </c>
      <c r="AY565" s="23" t="s">
        <v>328</v>
      </c>
    </row>
    <row r="566" spans="21:51" x14ac:dyDescent="0.3">
      <c r="U566" s="23"/>
      <c r="V566" s="59"/>
      <c r="W566" s="23"/>
      <c r="X566" s="23"/>
      <c r="Y566" s="59"/>
      <c r="Z566" s="59"/>
      <c r="AA566" s="119"/>
      <c r="AB566" s="120"/>
      <c r="AC566" s="59"/>
      <c r="AD566" s="23"/>
      <c r="AE566" s="23"/>
      <c r="AF566" s="23"/>
      <c r="AG566" s="23"/>
      <c r="AI566" s="31" t="s">
        <v>539</v>
      </c>
      <c r="AJ566" s="34">
        <v>14</v>
      </c>
      <c r="AK566" s="34" t="s">
        <v>58</v>
      </c>
      <c r="AL566" s="32" t="s">
        <v>58</v>
      </c>
      <c r="AM566" s="32" t="s">
        <v>58</v>
      </c>
      <c r="AN566" s="32" t="s">
        <v>58</v>
      </c>
      <c r="AO566" s="33" t="s">
        <v>58</v>
      </c>
      <c r="AP566" s="32" t="s">
        <v>58</v>
      </c>
      <c r="AQ566" s="34" t="s">
        <v>58</v>
      </c>
      <c r="AR566" s="34" t="s">
        <v>58</v>
      </c>
      <c r="AS566" s="34" t="s">
        <v>58</v>
      </c>
      <c r="AT566" s="281" t="s">
        <v>58</v>
      </c>
      <c r="AU566" s="35" t="s">
        <v>58</v>
      </c>
      <c r="AX566" s="23" t="s">
        <v>771</v>
      </c>
      <c r="AY566" s="23" t="s">
        <v>329</v>
      </c>
    </row>
    <row r="567" spans="21:51" x14ac:dyDescent="0.3">
      <c r="U567" s="23"/>
      <c r="V567" s="59"/>
      <c r="W567" s="23"/>
      <c r="X567" s="23"/>
      <c r="Y567" s="59"/>
      <c r="Z567" s="59"/>
      <c r="AA567" s="119"/>
      <c r="AB567" s="120"/>
      <c r="AC567" s="59"/>
      <c r="AD567" s="23"/>
      <c r="AE567" s="23"/>
      <c r="AF567" s="23"/>
      <c r="AG567" s="23"/>
      <c r="AI567" s="31" t="s">
        <v>539</v>
      </c>
      <c r="AJ567" s="34">
        <v>15</v>
      </c>
      <c r="AK567" s="34" t="s">
        <v>58</v>
      </c>
      <c r="AL567" s="32" t="s">
        <v>58</v>
      </c>
      <c r="AM567" s="32" t="s">
        <v>58</v>
      </c>
      <c r="AN567" s="32" t="s">
        <v>58</v>
      </c>
      <c r="AO567" s="33" t="s">
        <v>58</v>
      </c>
      <c r="AP567" s="32" t="s">
        <v>58</v>
      </c>
      <c r="AQ567" s="34" t="s">
        <v>58</v>
      </c>
      <c r="AR567" s="34" t="s">
        <v>58</v>
      </c>
      <c r="AS567" s="34" t="s">
        <v>58</v>
      </c>
      <c r="AT567" s="281" t="s">
        <v>58</v>
      </c>
      <c r="AU567" s="35" t="s">
        <v>58</v>
      </c>
      <c r="AX567" s="23" t="s">
        <v>771</v>
      </c>
      <c r="AY567" s="23" t="s">
        <v>1089</v>
      </c>
    </row>
    <row r="568" spans="21:51" x14ac:dyDescent="0.3">
      <c r="U568" s="23"/>
      <c r="V568" s="59"/>
      <c r="W568" s="23"/>
      <c r="X568" s="23"/>
      <c r="Y568" s="59"/>
      <c r="Z568" s="59"/>
      <c r="AA568" s="119"/>
      <c r="AB568" s="120"/>
      <c r="AC568" s="59"/>
      <c r="AD568" s="23"/>
      <c r="AE568" s="23"/>
      <c r="AF568" s="23"/>
      <c r="AG568" s="23"/>
      <c r="AI568" s="31" t="s">
        <v>539</v>
      </c>
      <c r="AJ568" s="34">
        <v>16</v>
      </c>
      <c r="AK568" s="34" t="s">
        <v>58</v>
      </c>
      <c r="AL568" s="32" t="s">
        <v>58</v>
      </c>
      <c r="AM568" s="32" t="s">
        <v>58</v>
      </c>
      <c r="AN568" s="32" t="s">
        <v>58</v>
      </c>
      <c r="AO568" s="33" t="s">
        <v>58</v>
      </c>
      <c r="AP568" s="32" t="s">
        <v>58</v>
      </c>
      <c r="AQ568" s="34" t="s">
        <v>58</v>
      </c>
      <c r="AR568" s="34" t="s">
        <v>58</v>
      </c>
      <c r="AS568" s="34" t="s">
        <v>58</v>
      </c>
      <c r="AT568" s="281" t="s">
        <v>58</v>
      </c>
      <c r="AU568" s="35" t="s">
        <v>58</v>
      </c>
      <c r="AX568" s="23" t="s">
        <v>771</v>
      </c>
      <c r="AY568" s="23" t="s">
        <v>331</v>
      </c>
    </row>
    <row r="569" spans="21:51" x14ac:dyDescent="0.3">
      <c r="U569" s="23"/>
      <c r="V569" s="59"/>
      <c r="W569" s="23"/>
      <c r="X569" s="23"/>
      <c r="Y569" s="59"/>
      <c r="Z569" s="59"/>
      <c r="AA569" s="119"/>
      <c r="AB569" s="120"/>
      <c r="AC569" s="59"/>
      <c r="AD569" s="23"/>
      <c r="AE569" s="23"/>
      <c r="AF569" s="23"/>
      <c r="AG569" s="23"/>
      <c r="AI569" s="31" t="s">
        <v>539</v>
      </c>
      <c r="AJ569" s="34">
        <v>17</v>
      </c>
      <c r="AK569" s="34" t="s">
        <v>58</v>
      </c>
      <c r="AL569" s="32" t="s">
        <v>58</v>
      </c>
      <c r="AM569" s="32" t="s">
        <v>58</v>
      </c>
      <c r="AN569" s="32" t="s">
        <v>58</v>
      </c>
      <c r="AO569" s="33" t="s">
        <v>58</v>
      </c>
      <c r="AP569" s="32" t="s">
        <v>58</v>
      </c>
      <c r="AQ569" s="34" t="s">
        <v>58</v>
      </c>
      <c r="AR569" s="34" t="s">
        <v>58</v>
      </c>
      <c r="AS569" s="34" t="s">
        <v>58</v>
      </c>
      <c r="AT569" s="281" t="s">
        <v>58</v>
      </c>
      <c r="AU569" s="35" t="s">
        <v>58</v>
      </c>
      <c r="AX569" s="23" t="s">
        <v>771</v>
      </c>
      <c r="AY569" s="23" t="s">
        <v>332</v>
      </c>
    </row>
    <row r="570" spans="21:51" x14ac:dyDescent="0.3">
      <c r="U570" s="23"/>
      <c r="V570" s="59"/>
      <c r="W570" s="23"/>
      <c r="X570" s="23"/>
      <c r="Y570" s="59"/>
      <c r="Z570" s="59"/>
      <c r="AA570" s="119"/>
      <c r="AB570" s="120"/>
      <c r="AC570" s="59"/>
      <c r="AD570" s="23"/>
      <c r="AE570" s="23"/>
      <c r="AF570" s="23"/>
      <c r="AG570" s="23"/>
      <c r="AI570" s="31" t="s">
        <v>539</v>
      </c>
      <c r="AJ570" s="34">
        <v>18</v>
      </c>
      <c r="AK570" s="34" t="s">
        <v>58</v>
      </c>
      <c r="AL570" s="32" t="s">
        <v>58</v>
      </c>
      <c r="AM570" s="32" t="s">
        <v>58</v>
      </c>
      <c r="AN570" s="32" t="s">
        <v>58</v>
      </c>
      <c r="AO570" s="33" t="s">
        <v>58</v>
      </c>
      <c r="AP570" s="32" t="s">
        <v>58</v>
      </c>
      <c r="AQ570" s="34" t="s">
        <v>58</v>
      </c>
      <c r="AR570" s="34" t="s">
        <v>58</v>
      </c>
      <c r="AS570" s="34" t="s">
        <v>58</v>
      </c>
      <c r="AT570" s="281" t="s">
        <v>58</v>
      </c>
      <c r="AU570" s="35" t="s">
        <v>58</v>
      </c>
      <c r="AX570" s="23" t="s">
        <v>771</v>
      </c>
      <c r="AY570" s="23" t="s">
        <v>333</v>
      </c>
    </row>
    <row r="571" spans="21:51" ht="15" thickBot="1" x14ac:dyDescent="0.35">
      <c r="U571" s="23"/>
      <c r="V571" s="59"/>
      <c r="W571" s="23"/>
      <c r="X571" s="23"/>
      <c r="Y571" s="59"/>
      <c r="Z571" s="59"/>
      <c r="AA571" s="119"/>
      <c r="AB571" s="120"/>
      <c r="AC571" s="59"/>
      <c r="AD571" s="23"/>
      <c r="AE571" s="23"/>
      <c r="AF571" s="23"/>
      <c r="AG571" s="23"/>
      <c r="AI571" s="50" t="s">
        <v>539</v>
      </c>
      <c r="AJ571" s="51">
        <v>19</v>
      </c>
      <c r="AK571" s="51" t="s">
        <v>58</v>
      </c>
      <c r="AL571" s="56" t="s">
        <v>58</v>
      </c>
      <c r="AM571" s="56" t="s">
        <v>58</v>
      </c>
      <c r="AN571" s="56" t="s">
        <v>58</v>
      </c>
      <c r="AO571" s="57" t="s">
        <v>58</v>
      </c>
      <c r="AP571" s="56" t="s">
        <v>58</v>
      </c>
      <c r="AQ571" s="51" t="s">
        <v>58</v>
      </c>
      <c r="AR571" s="51" t="s">
        <v>58</v>
      </c>
      <c r="AS571" s="51" t="s">
        <v>58</v>
      </c>
      <c r="AT571" s="296" t="s">
        <v>58</v>
      </c>
      <c r="AU571" s="58" t="s">
        <v>58</v>
      </c>
      <c r="AX571" s="23" t="s">
        <v>771</v>
      </c>
      <c r="AY571" s="23" t="s">
        <v>95</v>
      </c>
    </row>
    <row r="572" spans="21:51" x14ac:dyDescent="0.3">
      <c r="U572" s="23"/>
      <c r="V572" s="59"/>
      <c r="W572" s="23"/>
      <c r="X572" s="23"/>
      <c r="Y572" s="59"/>
      <c r="Z572" s="59"/>
      <c r="AA572" s="119"/>
      <c r="AB572" s="120"/>
      <c r="AC572" s="59"/>
      <c r="AD572" s="23"/>
      <c r="AE572" s="23"/>
      <c r="AF572" s="23"/>
      <c r="AG572" s="23"/>
      <c r="AI572" s="13" t="s">
        <v>18</v>
      </c>
      <c r="AJ572" s="15">
        <v>1</v>
      </c>
      <c r="AK572" s="45" t="s">
        <v>53</v>
      </c>
      <c r="AL572" s="49">
        <v>7</v>
      </c>
      <c r="AM572" s="14">
        <v>1</v>
      </c>
      <c r="AN572" s="14" t="s">
        <v>54</v>
      </c>
      <c r="AO572" s="49" t="s">
        <v>55</v>
      </c>
      <c r="AP572" s="14" t="s">
        <v>56</v>
      </c>
      <c r="AQ572" s="15" t="s">
        <v>543</v>
      </c>
      <c r="AR572" s="15">
        <v>80000</v>
      </c>
      <c r="AS572" s="15" t="s">
        <v>131</v>
      </c>
      <c r="AT572" s="279" t="s">
        <v>549</v>
      </c>
      <c r="AU572" s="16" t="s">
        <v>544</v>
      </c>
      <c r="AX572" s="23" t="s">
        <v>771</v>
      </c>
      <c r="AY572" s="23" t="s">
        <v>334</v>
      </c>
    </row>
    <row r="573" spans="21:51" x14ac:dyDescent="0.3">
      <c r="U573" s="23"/>
      <c r="V573" s="59"/>
      <c r="W573" s="23"/>
      <c r="X573" s="23"/>
      <c r="Y573" s="59"/>
      <c r="Z573" s="59"/>
      <c r="AA573" s="119"/>
      <c r="AB573" s="120"/>
      <c r="AC573" s="59"/>
      <c r="AD573" s="23"/>
      <c r="AE573" s="23"/>
      <c r="AF573" s="23"/>
      <c r="AG573" s="23"/>
      <c r="AI573" s="31" t="s">
        <v>18</v>
      </c>
      <c r="AJ573" s="34">
        <v>2</v>
      </c>
      <c r="AK573" s="34" t="s">
        <v>385</v>
      </c>
      <c r="AL573" s="32">
        <v>6</v>
      </c>
      <c r="AM573" s="32">
        <v>2</v>
      </c>
      <c r="AN573" s="32" t="s">
        <v>60</v>
      </c>
      <c r="AO573" s="33" t="s">
        <v>60</v>
      </c>
      <c r="AP573" s="32" t="s">
        <v>62</v>
      </c>
      <c r="AQ573" s="34" t="s">
        <v>602</v>
      </c>
      <c r="AR573" s="34">
        <v>80000</v>
      </c>
      <c r="AS573" s="34" t="s">
        <v>131</v>
      </c>
      <c r="AT573" s="281" t="s">
        <v>599</v>
      </c>
      <c r="AU573" s="35" t="s">
        <v>386</v>
      </c>
      <c r="AX573" s="23" t="s">
        <v>771</v>
      </c>
      <c r="AY573" s="23" t="s">
        <v>335</v>
      </c>
    </row>
    <row r="574" spans="21:51" x14ac:dyDescent="0.3">
      <c r="U574" s="23"/>
      <c r="V574" s="59"/>
      <c r="W574" s="23"/>
      <c r="X574" s="23"/>
      <c r="Y574" s="59"/>
      <c r="Z574" s="59"/>
      <c r="AA574" s="119"/>
      <c r="AB574" s="120"/>
      <c r="AC574" s="59"/>
      <c r="AD574" s="23"/>
      <c r="AE574" s="23"/>
      <c r="AF574" s="23"/>
      <c r="AG574" s="23"/>
      <c r="AI574" s="31" t="s">
        <v>18</v>
      </c>
      <c r="AJ574" s="34">
        <v>3</v>
      </c>
      <c r="AK574" s="34" t="s">
        <v>393</v>
      </c>
      <c r="AL574" s="32">
        <v>4</v>
      </c>
      <c r="AM574" s="32">
        <v>7</v>
      </c>
      <c r="AN574" s="32" t="s">
        <v>60</v>
      </c>
      <c r="AO574" s="33" t="s">
        <v>55</v>
      </c>
      <c r="AP574" s="32" t="s">
        <v>62</v>
      </c>
      <c r="AQ574" s="34" t="s">
        <v>609</v>
      </c>
      <c r="AR574" s="34">
        <v>80000</v>
      </c>
      <c r="AS574" s="34" t="s">
        <v>131</v>
      </c>
      <c r="AT574" s="281" t="s">
        <v>599</v>
      </c>
      <c r="AU574" s="35" t="s">
        <v>394</v>
      </c>
      <c r="AX574" s="23" t="s">
        <v>771</v>
      </c>
      <c r="AY574" s="23" t="s">
        <v>336</v>
      </c>
    </row>
    <row r="575" spans="21:51" x14ac:dyDescent="0.3">
      <c r="U575" s="23"/>
      <c r="V575" s="59"/>
      <c r="W575" s="23"/>
      <c r="X575" s="23"/>
      <c r="Y575" s="59"/>
      <c r="Z575" s="59"/>
      <c r="AA575" s="119"/>
      <c r="AB575" s="120"/>
      <c r="AC575" s="59"/>
      <c r="AD575" s="23"/>
      <c r="AE575" s="23"/>
      <c r="AF575" s="23"/>
      <c r="AG575" s="23"/>
      <c r="AI575" s="31" t="s">
        <v>18</v>
      </c>
      <c r="AJ575" s="34">
        <v>4</v>
      </c>
      <c r="AK575" s="34" t="s">
        <v>395</v>
      </c>
      <c r="AL575" s="32">
        <v>6</v>
      </c>
      <c r="AM575" s="32">
        <v>2</v>
      </c>
      <c r="AN575" s="32" t="s">
        <v>60</v>
      </c>
      <c r="AO575" s="33" t="s">
        <v>55</v>
      </c>
      <c r="AP575" s="32" t="s">
        <v>62</v>
      </c>
      <c r="AQ575" s="34" t="s">
        <v>650</v>
      </c>
      <c r="AR575" s="34">
        <v>120000</v>
      </c>
      <c r="AS575" s="34" t="s">
        <v>131</v>
      </c>
      <c r="AT575" s="281" t="s">
        <v>599</v>
      </c>
      <c r="AU575" s="35" t="s">
        <v>396</v>
      </c>
      <c r="AX575" s="23" t="s">
        <v>771</v>
      </c>
      <c r="AY575" s="23" t="s">
        <v>337</v>
      </c>
    </row>
    <row r="576" spans="21:51" x14ac:dyDescent="0.3">
      <c r="U576" s="23"/>
      <c r="V576" s="59"/>
      <c r="W576" s="23"/>
      <c r="X576" s="23"/>
      <c r="Y576" s="59"/>
      <c r="Z576" s="59"/>
      <c r="AA576" s="119"/>
      <c r="AB576" s="120"/>
      <c r="AC576" s="59"/>
      <c r="AD576" s="23"/>
      <c r="AE576" s="23"/>
      <c r="AF576" s="23"/>
      <c r="AG576" s="23"/>
      <c r="AI576" s="31" t="s">
        <v>18</v>
      </c>
      <c r="AJ576" s="34">
        <v>5</v>
      </c>
      <c r="AK576" s="34" t="s">
        <v>397</v>
      </c>
      <c r="AL576" s="32">
        <v>7</v>
      </c>
      <c r="AM576" s="32">
        <v>2</v>
      </c>
      <c r="AN576" s="32" t="s">
        <v>60</v>
      </c>
      <c r="AO576" s="33" t="s">
        <v>61</v>
      </c>
      <c r="AP576" s="32" t="s">
        <v>62</v>
      </c>
      <c r="AQ576" s="34" t="s">
        <v>398</v>
      </c>
      <c r="AR576" s="34">
        <v>120000</v>
      </c>
      <c r="AS576" s="34" t="s">
        <v>131</v>
      </c>
      <c r="AT576" s="281" t="s">
        <v>599</v>
      </c>
      <c r="AU576" s="35" t="s">
        <v>399</v>
      </c>
      <c r="AX576" s="23" t="s">
        <v>771</v>
      </c>
      <c r="AY576" s="23" t="s">
        <v>338</v>
      </c>
    </row>
    <row r="577" spans="21:51" x14ac:dyDescent="0.3">
      <c r="U577" s="23"/>
      <c r="V577" s="59"/>
      <c r="W577" s="23"/>
      <c r="X577" s="23"/>
      <c r="Y577" s="59"/>
      <c r="Z577" s="59"/>
      <c r="AA577" s="119"/>
      <c r="AB577" s="120"/>
      <c r="AC577" s="59"/>
      <c r="AD577" s="23"/>
      <c r="AE577" s="23"/>
      <c r="AF577" s="23"/>
      <c r="AG577" s="23"/>
      <c r="AI577" s="31" t="s">
        <v>18</v>
      </c>
      <c r="AJ577" s="34">
        <v>6</v>
      </c>
      <c r="AK577" s="34" t="s">
        <v>587</v>
      </c>
      <c r="AL577" s="32">
        <v>9</v>
      </c>
      <c r="AM577" s="32">
        <v>2</v>
      </c>
      <c r="AN577" s="32" t="s">
        <v>54</v>
      </c>
      <c r="AO577" s="33" t="s">
        <v>61</v>
      </c>
      <c r="AP577" s="32" t="s">
        <v>62</v>
      </c>
      <c r="AQ577" s="34" t="s">
        <v>588</v>
      </c>
      <c r="AR577" s="34">
        <v>170000</v>
      </c>
      <c r="AS577" s="34" t="s">
        <v>131</v>
      </c>
      <c r="AT577" s="281" t="s">
        <v>589</v>
      </c>
      <c r="AU577" s="35" t="s">
        <v>590</v>
      </c>
      <c r="AX577" s="23" t="s">
        <v>771</v>
      </c>
      <c r="AY577" s="23" t="s">
        <v>339</v>
      </c>
    </row>
    <row r="578" spans="21:51" x14ac:dyDescent="0.3">
      <c r="U578" s="23"/>
      <c r="V578" s="59"/>
      <c r="W578" s="23"/>
      <c r="X578" s="23"/>
      <c r="Y578" s="59"/>
      <c r="Z578" s="59"/>
      <c r="AA578" s="119"/>
      <c r="AB578" s="120"/>
      <c r="AC578" s="59"/>
      <c r="AD578" s="23"/>
      <c r="AE578" s="23"/>
      <c r="AF578" s="23"/>
      <c r="AG578" s="23"/>
      <c r="AI578" s="31" t="s">
        <v>18</v>
      </c>
      <c r="AJ578" s="34">
        <v>7</v>
      </c>
      <c r="AK578" s="44" t="s">
        <v>138</v>
      </c>
      <c r="AL578" s="33">
        <v>5</v>
      </c>
      <c r="AM578" s="32">
        <v>4</v>
      </c>
      <c r="AN578" s="32" t="s">
        <v>61</v>
      </c>
      <c r="AO578" s="33" t="s">
        <v>56</v>
      </c>
      <c r="AP578" s="32" t="s">
        <v>69</v>
      </c>
      <c r="AQ578" s="34" t="s">
        <v>610</v>
      </c>
      <c r="AR578" s="34">
        <v>175000</v>
      </c>
      <c r="AS578" s="34" t="s">
        <v>131</v>
      </c>
      <c r="AT578" s="281" t="s">
        <v>611</v>
      </c>
      <c r="AU578" s="35" t="s">
        <v>139</v>
      </c>
      <c r="AX578" s="23" t="s">
        <v>771</v>
      </c>
      <c r="AY578" s="23" t="s">
        <v>340</v>
      </c>
    </row>
    <row r="579" spans="21:51" x14ac:dyDescent="0.3">
      <c r="U579" s="23"/>
      <c r="V579" s="59"/>
      <c r="W579" s="23"/>
      <c r="X579" s="23"/>
      <c r="Y579" s="59"/>
      <c r="Z579" s="59"/>
      <c r="AA579" s="119"/>
      <c r="AB579" s="120"/>
      <c r="AC579" s="59"/>
      <c r="AD579" s="23"/>
      <c r="AE579" s="23"/>
      <c r="AF579" s="23"/>
      <c r="AG579" s="23"/>
      <c r="AI579" s="31" t="s">
        <v>18</v>
      </c>
      <c r="AJ579" s="34">
        <v>8</v>
      </c>
      <c r="AK579" s="34" t="s">
        <v>387</v>
      </c>
      <c r="AL579" s="32">
        <v>4</v>
      </c>
      <c r="AM579" s="32">
        <v>7</v>
      </c>
      <c r="AN579" s="32" t="s">
        <v>61</v>
      </c>
      <c r="AO579" s="33" t="s">
        <v>55</v>
      </c>
      <c r="AP579" s="32" t="s">
        <v>73</v>
      </c>
      <c r="AQ579" s="34" t="s">
        <v>643</v>
      </c>
      <c r="AR579" s="34">
        <v>180000</v>
      </c>
      <c r="AS579" s="34" t="s">
        <v>131</v>
      </c>
      <c r="AT579" s="281" t="s">
        <v>644</v>
      </c>
      <c r="AU579" s="35" t="s">
        <v>388</v>
      </c>
      <c r="AX579" s="23" t="s">
        <v>771</v>
      </c>
      <c r="AY579" s="23" t="s">
        <v>341</v>
      </c>
    </row>
    <row r="580" spans="21:51" x14ac:dyDescent="0.3">
      <c r="U580" s="23"/>
      <c r="V580" s="59"/>
      <c r="W580" s="23"/>
      <c r="X580" s="23"/>
      <c r="Y580" s="59"/>
      <c r="Z580" s="59"/>
      <c r="AA580" s="119"/>
      <c r="AB580" s="120"/>
      <c r="AC580" s="59"/>
      <c r="AD580" s="23"/>
      <c r="AE580" s="23"/>
      <c r="AF580" s="23"/>
      <c r="AG580" s="23"/>
      <c r="AI580" s="31" t="s">
        <v>18</v>
      </c>
      <c r="AJ580" s="34">
        <v>9</v>
      </c>
      <c r="AK580" s="34" t="s">
        <v>134</v>
      </c>
      <c r="AL580" s="32">
        <v>8</v>
      </c>
      <c r="AM580" s="32">
        <v>3</v>
      </c>
      <c r="AN580" s="32" t="s">
        <v>54</v>
      </c>
      <c r="AO580" s="33" t="s">
        <v>60</v>
      </c>
      <c r="AP580" s="32" t="s">
        <v>62</v>
      </c>
      <c r="AQ580" s="34" t="s">
        <v>135</v>
      </c>
      <c r="AR580" s="34">
        <v>200000</v>
      </c>
      <c r="AS580" s="34" t="s">
        <v>131</v>
      </c>
      <c r="AT580" s="281" t="s">
        <v>589</v>
      </c>
      <c r="AU580" s="35" t="s">
        <v>136</v>
      </c>
      <c r="AX580" s="23" t="s">
        <v>771</v>
      </c>
      <c r="AY580" s="23" t="s">
        <v>1099</v>
      </c>
    </row>
    <row r="581" spans="21:51" x14ac:dyDescent="0.3">
      <c r="U581" s="23"/>
      <c r="V581" s="59"/>
      <c r="W581" s="23"/>
      <c r="X581" s="23"/>
      <c r="Y581" s="59"/>
      <c r="Z581" s="59"/>
      <c r="AA581" s="119"/>
      <c r="AB581" s="120"/>
      <c r="AC581" s="59"/>
      <c r="AD581" s="23"/>
      <c r="AE581" s="23"/>
      <c r="AF581" s="23"/>
      <c r="AG581" s="23"/>
      <c r="AI581" s="31" t="s">
        <v>18</v>
      </c>
      <c r="AJ581" s="34">
        <v>10</v>
      </c>
      <c r="AK581" s="34" t="s">
        <v>597</v>
      </c>
      <c r="AL581" s="32">
        <v>6</v>
      </c>
      <c r="AM581" s="32">
        <v>2</v>
      </c>
      <c r="AN581" s="32" t="s">
        <v>60</v>
      </c>
      <c r="AO581" s="33" t="s">
        <v>60</v>
      </c>
      <c r="AP581" s="32" t="s">
        <v>62</v>
      </c>
      <c r="AQ581" s="34" t="s">
        <v>598</v>
      </c>
      <c r="AR581" s="34">
        <v>210000</v>
      </c>
      <c r="AS581" s="34" t="s">
        <v>131</v>
      </c>
      <c r="AT581" s="281" t="s">
        <v>599</v>
      </c>
      <c r="AU581" s="35" t="s">
        <v>84</v>
      </c>
      <c r="AX581" s="23" t="s">
        <v>771</v>
      </c>
      <c r="AY581" s="23" t="s">
        <v>141</v>
      </c>
    </row>
    <row r="582" spans="21:51" x14ac:dyDescent="0.3">
      <c r="U582" s="23"/>
      <c r="V582" s="59"/>
      <c r="W582" s="23"/>
      <c r="X582" s="23"/>
      <c r="Y582" s="59"/>
      <c r="Z582" s="59"/>
      <c r="AA582" s="119"/>
      <c r="AB582" s="120"/>
      <c r="AC582" s="59"/>
      <c r="AD582" s="23"/>
      <c r="AE582" s="23"/>
      <c r="AF582" s="23"/>
      <c r="AG582" s="23"/>
      <c r="AI582" s="31" t="s">
        <v>18</v>
      </c>
      <c r="AJ582" s="34">
        <v>11</v>
      </c>
      <c r="AK582" s="34" t="s">
        <v>400</v>
      </c>
      <c r="AL582" s="32">
        <v>5</v>
      </c>
      <c r="AM582" s="32">
        <v>6</v>
      </c>
      <c r="AN582" s="32" t="s">
        <v>72</v>
      </c>
      <c r="AO582" s="33" t="s">
        <v>61</v>
      </c>
      <c r="AP582" s="32" t="s">
        <v>73</v>
      </c>
      <c r="AQ582" s="34" t="s">
        <v>580</v>
      </c>
      <c r="AR582" s="34">
        <v>250000</v>
      </c>
      <c r="AS582" s="34" t="s">
        <v>131</v>
      </c>
      <c r="AT582" s="281" t="s">
        <v>581</v>
      </c>
      <c r="AU582" s="35" t="s">
        <v>401</v>
      </c>
      <c r="AX582" s="23" t="s">
        <v>771</v>
      </c>
      <c r="AY582" s="23" t="s">
        <v>342</v>
      </c>
    </row>
    <row r="583" spans="21:51" x14ac:dyDescent="0.3">
      <c r="U583" s="23"/>
      <c r="V583" s="59"/>
      <c r="W583" s="23"/>
      <c r="X583" s="23"/>
      <c r="Y583" s="59"/>
      <c r="Z583" s="59"/>
      <c r="AA583" s="119"/>
      <c r="AB583" s="120"/>
      <c r="AC583" s="59"/>
      <c r="AD583" s="23"/>
      <c r="AE583" s="23"/>
      <c r="AF583" s="23"/>
      <c r="AG583" s="23"/>
      <c r="AI583" s="31" t="s">
        <v>18</v>
      </c>
      <c r="AJ583" s="34">
        <v>12</v>
      </c>
      <c r="AK583" s="34" t="s">
        <v>79</v>
      </c>
      <c r="AL583" s="32">
        <v>5</v>
      </c>
      <c r="AM583" s="32">
        <v>5</v>
      </c>
      <c r="AN583" s="32" t="s">
        <v>61</v>
      </c>
      <c r="AO583" s="33" t="s">
        <v>61</v>
      </c>
      <c r="AP583" s="32" t="s">
        <v>73</v>
      </c>
      <c r="AQ583" s="34" t="s">
        <v>615</v>
      </c>
      <c r="AR583" s="34">
        <v>250000</v>
      </c>
      <c r="AS583" s="34" t="s">
        <v>131</v>
      </c>
      <c r="AT583" s="281" t="s">
        <v>574</v>
      </c>
      <c r="AU583" s="35" t="s">
        <v>618</v>
      </c>
      <c r="AX583" s="23" t="s">
        <v>771</v>
      </c>
      <c r="AY583" s="23" t="s">
        <v>343</v>
      </c>
    </row>
    <row r="584" spans="21:51" x14ac:dyDescent="0.3">
      <c r="U584" s="23"/>
      <c r="V584" s="59"/>
      <c r="W584" s="23"/>
      <c r="X584" s="23"/>
      <c r="Y584" s="59"/>
      <c r="Z584" s="59"/>
      <c r="AA584" s="119"/>
      <c r="AB584" s="120"/>
      <c r="AC584" s="59"/>
      <c r="AD584" s="23"/>
      <c r="AE584" s="23"/>
      <c r="AF584" s="23"/>
      <c r="AG584" s="23"/>
      <c r="AI584" s="31" t="s">
        <v>18</v>
      </c>
      <c r="AJ584" s="34">
        <v>13</v>
      </c>
      <c r="AK584" s="34" t="s">
        <v>77</v>
      </c>
      <c r="AL584" s="32">
        <v>5</v>
      </c>
      <c r="AM584" s="32">
        <v>2</v>
      </c>
      <c r="AN584" s="32" t="s">
        <v>60</v>
      </c>
      <c r="AO584" s="33" t="s">
        <v>72</v>
      </c>
      <c r="AP584" s="32" t="s">
        <v>93</v>
      </c>
      <c r="AQ584" s="34" t="s">
        <v>616</v>
      </c>
      <c r="AR584" s="34">
        <v>0</v>
      </c>
      <c r="AS584" s="34" t="s">
        <v>131</v>
      </c>
      <c r="AT584" s="281" t="s">
        <v>617</v>
      </c>
      <c r="AU584" s="35" t="s">
        <v>619</v>
      </c>
      <c r="AX584" s="23" t="s">
        <v>771</v>
      </c>
      <c r="AY584" s="23" t="s">
        <v>344</v>
      </c>
    </row>
    <row r="585" spans="21:51" x14ac:dyDescent="0.3">
      <c r="U585" s="23"/>
      <c r="V585" s="59"/>
      <c r="W585" s="23"/>
      <c r="X585" s="23"/>
      <c r="Y585" s="59"/>
      <c r="Z585" s="59"/>
      <c r="AA585" s="119"/>
      <c r="AB585" s="120"/>
      <c r="AC585" s="59"/>
      <c r="AD585" s="23"/>
      <c r="AE585" s="23"/>
      <c r="AF585" s="23"/>
      <c r="AG585" s="23"/>
      <c r="AI585" s="31" t="s">
        <v>18</v>
      </c>
      <c r="AJ585" s="34">
        <v>14</v>
      </c>
      <c r="AK585" s="34" t="s">
        <v>576</v>
      </c>
      <c r="AL585" s="32">
        <v>6</v>
      </c>
      <c r="AM585" s="32">
        <v>6</v>
      </c>
      <c r="AN585" s="32" t="s">
        <v>60</v>
      </c>
      <c r="AO585" s="33" t="s">
        <v>61</v>
      </c>
      <c r="AP585" s="32" t="s">
        <v>88</v>
      </c>
      <c r="AQ585" s="34" t="s">
        <v>573</v>
      </c>
      <c r="AR585" s="34">
        <v>340000</v>
      </c>
      <c r="AS585" s="34" t="s">
        <v>131</v>
      </c>
      <c r="AT585" s="281" t="s">
        <v>574</v>
      </c>
      <c r="AU585" s="35" t="s">
        <v>575</v>
      </c>
      <c r="AX585" s="23" t="s">
        <v>771</v>
      </c>
      <c r="AY585" s="23" t="s">
        <v>345</v>
      </c>
    </row>
    <row r="586" spans="21:51" x14ac:dyDescent="0.3">
      <c r="U586" s="23"/>
      <c r="V586" s="59"/>
      <c r="W586" s="23"/>
      <c r="X586" s="23"/>
      <c r="Y586" s="59"/>
      <c r="Z586" s="59"/>
      <c r="AA586" s="119"/>
      <c r="AB586" s="120"/>
      <c r="AC586" s="59"/>
      <c r="AD586" s="23"/>
      <c r="AE586" s="23"/>
      <c r="AF586" s="23"/>
      <c r="AG586" s="23"/>
      <c r="AI586" s="31" t="s">
        <v>18</v>
      </c>
      <c r="AJ586" s="34">
        <v>15</v>
      </c>
      <c r="AK586" s="34" t="s">
        <v>58</v>
      </c>
      <c r="AL586" s="32" t="s">
        <v>58</v>
      </c>
      <c r="AM586" s="32" t="s">
        <v>58</v>
      </c>
      <c r="AN586" s="32" t="s">
        <v>58</v>
      </c>
      <c r="AO586" s="33" t="s">
        <v>58</v>
      </c>
      <c r="AP586" s="32" t="s">
        <v>58</v>
      </c>
      <c r="AQ586" s="34" t="s">
        <v>58</v>
      </c>
      <c r="AR586" s="34" t="s">
        <v>58</v>
      </c>
      <c r="AS586" s="34" t="s">
        <v>58</v>
      </c>
      <c r="AT586" s="281" t="s">
        <v>58</v>
      </c>
      <c r="AU586" s="35" t="s">
        <v>58</v>
      </c>
      <c r="AX586" s="23" t="s">
        <v>771</v>
      </c>
      <c r="AY586" s="23" t="s">
        <v>872</v>
      </c>
    </row>
    <row r="587" spans="21:51" x14ac:dyDescent="0.3">
      <c r="U587" s="23"/>
      <c r="V587" s="59"/>
      <c r="W587" s="23"/>
      <c r="X587" s="23"/>
      <c r="Y587" s="59"/>
      <c r="Z587" s="59"/>
      <c r="AA587" s="119"/>
      <c r="AB587" s="120"/>
      <c r="AC587" s="59"/>
      <c r="AD587" s="23"/>
      <c r="AE587" s="23"/>
      <c r="AF587" s="23"/>
      <c r="AG587" s="23"/>
      <c r="AI587" s="31" t="s">
        <v>18</v>
      </c>
      <c r="AJ587" s="34">
        <v>16</v>
      </c>
      <c r="AK587" s="34" t="s">
        <v>58</v>
      </c>
      <c r="AL587" s="32" t="s">
        <v>58</v>
      </c>
      <c r="AM587" s="32" t="s">
        <v>58</v>
      </c>
      <c r="AN587" s="32" t="s">
        <v>58</v>
      </c>
      <c r="AO587" s="33" t="s">
        <v>58</v>
      </c>
      <c r="AP587" s="32" t="s">
        <v>58</v>
      </c>
      <c r="AQ587" s="34" t="s">
        <v>58</v>
      </c>
      <c r="AR587" s="34" t="s">
        <v>58</v>
      </c>
      <c r="AS587" s="34" t="s">
        <v>58</v>
      </c>
      <c r="AT587" s="281" t="s">
        <v>58</v>
      </c>
      <c r="AU587" s="35" t="s">
        <v>58</v>
      </c>
      <c r="AX587" s="23" t="s">
        <v>771</v>
      </c>
      <c r="AY587" s="23" t="s">
        <v>346</v>
      </c>
    </row>
    <row r="588" spans="21:51" x14ac:dyDescent="0.3">
      <c r="U588" s="23"/>
      <c r="V588" s="59"/>
      <c r="W588" s="23"/>
      <c r="X588" s="23"/>
      <c r="Y588" s="59"/>
      <c r="Z588" s="59"/>
      <c r="AA588" s="119"/>
      <c r="AB588" s="120"/>
      <c r="AC588" s="59"/>
      <c r="AD588" s="23"/>
      <c r="AE588" s="23"/>
      <c r="AF588" s="23"/>
      <c r="AG588" s="23"/>
      <c r="AI588" s="31" t="s">
        <v>18</v>
      </c>
      <c r="AJ588" s="34">
        <v>17</v>
      </c>
      <c r="AK588" s="34" t="s">
        <v>58</v>
      </c>
      <c r="AL588" s="32" t="s">
        <v>58</v>
      </c>
      <c r="AM588" s="32" t="s">
        <v>58</v>
      </c>
      <c r="AN588" s="32" t="s">
        <v>58</v>
      </c>
      <c r="AO588" s="33" t="s">
        <v>58</v>
      </c>
      <c r="AP588" s="32" t="s">
        <v>58</v>
      </c>
      <c r="AQ588" s="34" t="s">
        <v>58</v>
      </c>
      <c r="AR588" s="34" t="s">
        <v>58</v>
      </c>
      <c r="AS588" s="34" t="s">
        <v>58</v>
      </c>
      <c r="AT588" s="281" t="s">
        <v>58</v>
      </c>
      <c r="AU588" s="35" t="s">
        <v>58</v>
      </c>
      <c r="AX588" s="23" t="s">
        <v>771</v>
      </c>
      <c r="AY588" s="23" t="s">
        <v>348</v>
      </c>
    </row>
    <row r="589" spans="21:51" x14ac:dyDescent="0.3">
      <c r="U589" s="23"/>
      <c r="V589" s="59"/>
      <c r="W589" s="23"/>
      <c r="X589" s="23"/>
      <c r="Y589" s="59"/>
      <c r="Z589" s="59"/>
      <c r="AA589" s="119"/>
      <c r="AB589" s="120"/>
      <c r="AC589" s="59"/>
      <c r="AD589" s="23"/>
      <c r="AE589" s="23"/>
      <c r="AF589" s="23"/>
      <c r="AG589" s="23"/>
      <c r="AI589" s="31" t="s">
        <v>18</v>
      </c>
      <c r="AJ589" s="34">
        <v>18</v>
      </c>
      <c r="AK589" s="34" t="s">
        <v>58</v>
      </c>
      <c r="AL589" s="32" t="s">
        <v>58</v>
      </c>
      <c r="AM589" s="32" t="s">
        <v>58</v>
      </c>
      <c r="AN589" s="32" t="s">
        <v>58</v>
      </c>
      <c r="AO589" s="33" t="s">
        <v>58</v>
      </c>
      <c r="AP589" s="32" t="s">
        <v>58</v>
      </c>
      <c r="AQ589" s="34" t="s">
        <v>58</v>
      </c>
      <c r="AR589" s="34" t="s">
        <v>58</v>
      </c>
      <c r="AS589" s="34" t="s">
        <v>58</v>
      </c>
      <c r="AT589" s="281" t="s">
        <v>58</v>
      </c>
      <c r="AU589" s="35" t="s">
        <v>58</v>
      </c>
      <c r="AX589" s="23" t="s">
        <v>771</v>
      </c>
      <c r="AY589" s="23" t="s">
        <v>349</v>
      </c>
    </row>
    <row r="590" spans="21:51" ht="15" thickBot="1" x14ac:dyDescent="0.35">
      <c r="U590" s="23"/>
      <c r="V590" s="59"/>
      <c r="W590" s="23"/>
      <c r="X590" s="23"/>
      <c r="Y590" s="59"/>
      <c r="Z590" s="59"/>
      <c r="AA590" s="119"/>
      <c r="AB590" s="120"/>
      <c r="AC590" s="59"/>
      <c r="AD590" s="23"/>
      <c r="AE590" s="23"/>
      <c r="AF590" s="23"/>
      <c r="AG590" s="23"/>
      <c r="AI590" s="50" t="s">
        <v>18</v>
      </c>
      <c r="AJ590" s="51">
        <v>19</v>
      </c>
      <c r="AK590" s="51" t="s">
        <v>58</v>
      </c>
      <c r="AL590" s="56" t="s">
        <v>58</v>
      </c>
      <c r="AM590" s="56" t="s">
        <v>58</v>
      </c>
      <c r="AN590" s="56" t="s">
        <v>58</v>
      </c>
      <c r="AO590" s="57" t="s">
        <v>58</v>
      </c>
      <c r="AP590" s="56" t="s">
        <v>58</v>
      </c>
      <c r="AQ590" s="51" t="s">
        <v>58</v>
      </c>
      <c r="AR590" s="51" t="s">
        <v>58</v>
      </c>
      <c r="AS590" s="51" t="s">
        <v>58</v>
      </c>
      <c r="AT590" s="296" t="s">
        <v>58</v>
      </c>
      <c r="AU590" s="58" t="s">
        <v>58</v>
      </c>
      <c r="AX590" s="23" t="s">
        <v>771</v>
      </c>
      <c r="AY590" s="23" t="s">
        <v>150</v>
      </c>
    </row>
    <row r="591" spans="21:51" x14ac:dyDescent="0.3">
      <c r="U591" s="23"/>
      <c r="V591" s="59"/>
      <c r="W591" s="23"/>
      <c r="X591" s="23"/>
      <c r="Y591" s="59"/>
      <c r="Z591" s="59"/>
      <c r="AA591" s="119"/>
      <c r="AB591" s="120"/>
      <c r="AC591" s="59"/>
      <c r="AD591" s="23"/>
      <c r="AE591" s="23"/>
      <c r="AF591" s="23"/>
      <c r="AG591" s="23"/>
      <c r="AI591" s="13" t="s">
        <v>540</v>
      </c>
      <c r="AJ591" s="15">
        <v>1</v>
      </c>
      <c r="AK591" s="45" t="s">
        <v>53</v>
      </c>
      <c r="AL591" s="49">
        <v>7</v>
      </c>
      <c r="AM591" s="14">
        <v>1</v>
      </c>
      <c r="AN591" s="14" t="s">
        <v>54</v>
      </c>
      <c r="AO591" s="49" t="s">
        <v>55</v>
      </c>
      <c r="AP591" s="14" t="s">
        <v>56</v>
      </c>
      <c r="AQ591" s="15" t="s">
        <v>543</v>
      </c>
      <c r="AR591" s="15">
        <v>80000</v>
      </c>
      <c r="AS591" s="15" t="s">
        <v>131</v>
      </c>
      <c r="AT591" s="279" t="s">
        <v>549</v>
      </c>
      <c r="AU591" s="16" t="s">
        <v>544</v>
      </c>
      <c r="AX591" s="23" t="s">
        <v>771</v>
      </c>
      <c r="AY591" s="23" t="s">
        <v>350</v>
      </c>
    </row>
    <row r="592" spans="21:51" x14ac:dyDescent="0.3">
      <c r="U592" s="23"/>
      <c r="V592" s="59"/>
      <c r="W592" s="23"/>
      <c r="X592" s="23"/>
      <c r="Y592" s="59"/>
      <c r="Z592" s="59"/>
      <c r="AA592" s="119"/>
      <c r="AB592" s="120"/>
      <c r="AC592" s="59"/>
      <c r="AD592" s="23"/>
      <c r="AE592" s="23"/>
      <c r="AF592" s="23"/>
      <c r="AG592" s="23"/>
      <c r="AI592" s="31" t="s">
        <v>540</v>
      </c>
      <c r="AJ592" s="34">
        <v>2</v>
      </c>
      <c r="AK592" s="34" t="s">
        <v>385</v>
      </c>
      <c r="AL592" s="32">
        <v>6</v>
      </c>
      <c r="AM592" s="32">
        <v>2</v>
      </c>
      <c r="AN592" s="32" t="s">
        <v>60</v>
      </c>
      <c r="AO592" s="33" t="s">
        <v>60</v>
      </c>
      <c r="AP592" s="32" t="s">
        <v>62</v>
      </c>
      <c r="AQ592" s="34" t="s">
        <v>602</v>
      </c>
      <c r="AR592" s="34">
        <v>80000</v>
      </c>
      <c r="AS592" s="34" t="s">
        <v>131</v>
      </c>
      <c r="AT592" s="281" t="s">
        <v>599</v>
      </c>
      <c r="AU592" s="35" t="s">
        <v>386</v>
      </c>
      <c r="AX592" s="23" t="s">
        <v>822</v>
      </c>
      <c r="AY592" s="23" t="s">
        <v>176</v>
      </c>
    </row>
    <row r="593" spans="21:51" x14ac:dyDescent="0.3">
      <c r="U593" s="23"/>
      <c r="V593" s="59"/>
      <c r="W593" s="23"/>
      <c r="X593" s="23"/>
      <c r="Y593" s="59"/>
      <c r="Z593" s="59"/>
      <c r="AA593" s="119"/>
      <c r="AB593" s="120"/>
      <c r="AC593" s="59"/>
      <c r="AD593" s="23"/>
      <c r="AE593" s="23"/>
      <c r="AF593" s="23"/>
      <c r="AG593" s="23"/>
      <c r="AI593" s="31" t="s">
        <v>540</v>
      </c>
      <c r="AJ593" s="34">
        <v>3</v>
      </c>
      <c r="AK593" s="34" t="s">
        <v>393</v>
      </c>
      <c r="AL593" s="32">
        <v>4</v>
      </c>
      <c r="AM593" s="32">
        <v>7</v>
      </c>
      <c r="AN593" s="32" t="s">
        <v>60</v>
      </c>
      <c r="AO593" s="33" t="s">
        <v>55</v>
      </c>
      <c r="AP593" s="32" t="s">
        <v>62</v>
      </c>
      <c r="AQ593" s="34" t="s">
        <v>609</v>
      </c>
      <c r="AR593" s="34">
        <v>80000</v>
      </c>
      <c r="AS593" s="34" t="s">
        <v>131</v>
      </c>
      <c r="AT593" s="281" t="s">
        <v>599</v>
      </c>
      <c r="AU593" s="35" t="s">
        <v>394</v>
      </c>
      <c r="AX593" s="23" t="s">
        <v>822</v>
      </c>
      <c r="AY593" s="23" t="s">
        <v>313</v>
      </c>
    </row>
    <row r="594" spans="21:51" x14ac:dyDescent="0.3">
      <c r="U594" s="23"/>
      <c r="V594" s="59"/>
      <c r="W594" s="23"/>
      <c r="X594" s="23"/>
      <c r="Y594" s="59"/>
      <c r="Z594" s="59"/>
      <c r="AA594" s="119"/>
      <c r="AB594" s="120"/>
      <c r="AC594" s="59"/>
      <c r="AD594" s="23"/>
      <c r="AE594" s="23"/>
      <c r="AF594" s="23"/>
      <c r="AG594" s="23"/>
      <c r="AI594" s="31" t="s">
        <v>540</v>
      </c>
      <c r="AJ594" s="34">
        <v>4</v>
      </c>
      <c r="AK594" s="34" t="s">
        <v>395</v>
      </c>
      <c r="AL594" s="32">
        <v>6</v>
      </c>
      <c r="AM594" s="32">
        <v>2</v>
      </c>
      <c r="AN594" s="32" t="s">
        <v>60</v>
      </c>
      <c r="AO594" s="33" t="s">
        <v>55</v>
      </c>
      <c r="AP594" s="32" t="s">
        <v>62</v>
      </c>
      <c r="AQ594" s="34" t="s">
        <v>650</v>
      </c>
      <c r="AR594" s="34">
        <v>120000</v>
      </c>
      <c r="AS594" s="34" t="s">
        <v>131</v>
      </c>
      <c r="AT594" s="281" t="s">
        <v>599</v>
      </c>
      <c r="AU594" s="35" t="s">
        <v>396</v>
      </c>
      <c r="AX594" s="23" t="s">
        <v>822</v>
      </c>
      <c r="AY594" s="23" t="s">
        <v>314</v>
      </c>
    </row>
    <row r="595" spans="21:51" x14ac:dyDescent="0.3">
      <c r="U595" s="23"/>
      <c r="V595" s="59"/>
      <c r="W595" s="23"/>
      <c r="X595" s="23"/>
      <c r="Y595" s="59"/>
      <c r="Z595" s="59"/>
      <c r="AA595" s="119"/>
      <c r="AB595" s="120"/>
      <c r="AC595" s="59"/>
      <c r="AD595" s="23"/>
      <c r="AE595" s="23"/>
      <c r="AF595" s="23"/>
      <c r="AG595" s="23"/>
      <c r="AI595" s="31" t="s">
        <v>540</v>
      </c>
      <c r="AJ595" s="34">
        <v>5</v>
      </c>
      <c r="AK595" s="34" t="s">
        <v>397</v>
      </c>
      <c r="AL595" s="32">
        <v>7</v>
      </c>
      <c r="AM595" s="32">
        <v>2</v>
      </c>
      <c r="AN595" s="32" t="s">
        <v>60</v>
      </c>
      <c r="AO595" s="33" t="s">
        <v>61</v>
      </c>
      <c r="AP595" s="32" t="s">
        <v>62</v>
      </c>
      <c r="AQ595" s="34" t="s">
        <v>398</v>
      </c>
      <c r="AR595" s="34">
        <v>120000</v>
      </c>
      <c r="AS595" s="34" t="s">
        <v>131</v>
      </c>
      <c r="AT595" s="281" t="s">
        <v>599</v>
      </c>
      <c r="AU595" s="35" t="s">
        <v>399</v>
      </c>
      <c r="AX595" s="23" t="s">
        <v>822</v>
      </c>
      <c r="AY595" s="23" t="s">
        <v>143</v>
      </c>
    </row>
    <row r="596" spans="21:51" x14ac:dyDescent="0.3">
      <c r="U596" s="23"/>
      <c r="V596" s="59"/>
      <c r="W596" s="23"/>
      <c r="X596" s="23"/>
      <c r="Y596" s="59"/>
      <c r="Z596" s="59"/>
      <c r="AA596" s="119"/>
      <c r="AB596" s="120"/>
      <c r="AC596" s="59"/>
      <c r="AD596" s="23"/>
      <c r="AE596" s="23"/>
      <c r="AF596" s="23"/>
      <c r="AG596" s="23"/>
      <c r="AI596" s="31" t="s">
        <v>540</v>
      </c>
      <c r="AJ596" s="34">
        <v>6</v>
      </c>
      <c r="AK596" s="34" t="s">
        <v>587</v>
      </c>
      <c r="AL596" s="32">
        <v>9</v>
      </c>
      <c r="AM596" s="32">
        <v>2</v>
      </c>
      <c r="AN596" s="32" t="s">
        <v>54</v>
      </c>
      <c r="AO596" s="33" t="s">
        <v>61</v>
      </c>
      <c r="AP596" s="32" t="s">
        <v>62</v>
      </c>
      <c r="AQ596" s="34" t="s">
        <v>588</v>
      </c>
      <c r="AR596" s="34">
        <v>170000</v>
      </c>
      <c r="AS596" s="34" t="s">
        <v>131</v>
      </c>
      <c r="AT596" s="281" t="s">
        <v>589</v>
      </c>
      <c r="AU596" s="35" t="s">
        <v>590</v>
      </c>
      <c r="AX596" s="23" t="s">
        <v>822</v>
      </c>
      <c r="AY596" s="23" t="s">
        <v>315</v>
      </c>
    </row>
    <row r="597" spans="21:51" x14ac:dyDescent="0.3">
      <c r="U597" s="23"/>
      <c r="V597" s="59"/>
      <c r="W597" s="23"/>
      <c r="X597" s="23"/>
      <c r="Y597" s="59"/>
      <c r="Z597" s="59"/>
      <c r="AA597" s="119"/>
      <c r="AB597" s="120"/>
      <c r="AC597" s="59"/>
      <c r="AD597" s="23"/>
      <c r="AE597" s="23"/>
      <c r="AF597" s="23"/>
      <c r="AG597" s="23"/>
      <c r="AI597" s="31" t="s">
        <v>540</v>
      </c>
      <c r="AJ597" s="34">
        <v>7</v>
      </c>
      <c r="AK597" s="44" t="s">
        <v>138</v>
      </c>
      <c r="AL597" s="33">
        <v>5</v>
      </c>
      <c r="AM597" s="32">
        <v>4</v>
      </c>
      <c r="AN597" s="32" t="s">
        <v>61</v>
      </c>
      <c r="AO597" s="33" t="s">
        <v>56</v>
      </c>
      <c r="AP597" s="32" t="s">
        <v>69</v>
      </c>
      <c r="AQ597" s="34" t="s">
        <v>610</v>
      </c>
      <c r="AR597" s="34">
        <v>175000</v>
      </c>
      <c r="AS597" s="34" t="s">
        <v>131</v>
      </c>
      <c r="AT597" s="281" t="s">
        <v>611</v>
      </c>
      <c r="AU597" s="35" t="s">
        <v>139</v>
      </c>
      <c r="AX597" s="23" t="s">
        <v>822</v>
      </c>
      <c r="AY597" s="23" t="s">
        <v>317</v>
      </c>
    </row>
    <row r="598" spans="21:51" x14ac:dyDescent="0.3">
      <c r="U598" s="23"/>
      <c r="V598" s="59"/>
      <c r="W598" s="23"/>
      <c r="X598" s="23"/>
      <c r="Y598" s="59"/>
      <c r="Z598" s="59"/>
      <c r="AA598" s="119"/>
      <c r="AB598" s="120"/>
      <c r="AC598" s="59"/>
      <c r="AD598" s="23"/>
      <c r="AE598" s="23"/>
      <c r="AF598" s="23"/>
      <c r="AG598" s="23"/>
      <c r="AI598" s="31" t="s">
        <v>540</v>
      </c>
      <c r="AJ598" s="34">
        <v>8</v>
      </c>
      <c r="AK598" s="34" t="s">
        <v>387</v>
      </c>
      <c r="AL598" s="32">
        <v>4</v>
      </c>
      <c r="AM598" s="32">
        <v>7</v>
      </c>
      <c r="AN598" s="32" t="s">
        <v>61</v>
      </c>
      <c r="AO598" s="33" t="s">
        <v>55</v>
      </c>
      <c r="AP598" s="32" t="s">
        <v>73</v>
      </c>
      <c r="AQ598" s="34" t="s">
        <v>643</v>
      </c>
      <c r="AR598" s="34">
        <v>180000</v>
      </c>
      <c r="AS598" s="34" t="s">
        <v>131</v>
      </c>
      <c r="AT598" s="281" t="s">
        <v>644</v>
      </c>
      <c r="AU598" s="35" t="s">
        <v>388</v>
      </c>
      <c r="AX598" s="23" t="s">
        <v>822</v>
      </c>
      <c r="AY598" s="23" t="s">
        <v>201</v>
      </c>
    </row>
    <row r="599" spans="21:51" x14ac:dyDescent="0.3">
      <c r="U599" s="23"/>
      <c r="V599" s="59"/>
      <c r="W599" s="23"/>
      <c r="X599" s="23"/>
      <c r="Y599" s="59"/>
      <c r="Z599" s="59"/>
      <c r="AA599" s="119"/>
      <c r="AB599" s="120"/>
      <c r="AC599" s="59"/>
      <c r="AD599" s="23"/>
      <c r="AE599" s="23"/>
      <c r="AF599" s="23"/>
      <c r="AG599" s="23"/>
      <c r="AI599" s="31" t="s">
        <v>540</v>
      </c>
      <c r="AJ599" s="34">
        <v>9</v>
      </c>
      <c r="AK599" s="34" t="s">
        <v>134</v>
      </c>
      <c r="AL599" s="32">
        <v>8</v>
      </c>
      <c r="AM599" s="32">
        <v>3</v>
      </c>
      <c r="AN599" s="32" t="s">
        <v>54</v>
      </c>
      <c r="AO599" s="33" t="s">
        <v>60</v>
      </c>
      <c r="AP599" s="32" t="s">
        <v>62</v>
      </c>
      <c r="AQ599" s="34" t="s">
        <v>135</v>
      </c>
      <c r="AR599" s="34">
        <v>200000</v>
      </c>
      <c r="AS599" s="34" t="s">
        <v>131</v>
      </c>
      <c r="AT599" s="281" t="s">
        <v>589</v>
      </c>
      <c r="AU599" s="35" t="s">
        <v>136</v>
      </c>
      <c r="AX599" s="23" t="s">
        <v>822</v>
      </c>
      <c r="AY599" s="23" t="s">
        <v>1087</v>
      </c>
    </row>
    <row r="600" spans="21:51" x14ac:dyDescent="0.3">
      <c r="U600" s="23"/>
      <c r="V600" s="59"/>
      <c r="W600" s="23"/>
      <c r="X600" s="23"/>
      <c r="Y600" s="59"/>
      <c r="Z600" s="59"/>
      <c r="AA600" s="119"/>
      <c r="AB600" s="120"/>
      <c r="AC600" s="59"/>
      <c r="AD600" s="23"/>
      <c r="AE600" s="23"/>
      <c r="AF600" s="23"/>
      <c r="AG600" s="23"/>
      <c r="AI600" s="31" t="s">
        <v>540</v>
      </c>
      <c r="AJ600" s="34">
        <v>10</v>
      </c>
      <c r="AK600" s="34" t="s">
        <v>597</v>
      </c>
      <c r="AL600" s="32">
        <v>6</v>
      </c>
      <c r="AM600" s="32">
        <v>2</v>
      </c>
      <c r="AN600" s="32" t="s">
        <v>60</v>
      </c>
      <c r="AO600" s="33" t="s">
        <v>60</v>
      </c>
      <c r="AP600" s="32" t="s">
        <v>62</v>
      </c>
      <c r="AQ600" s="34" t="s">
        <v>598</v>
      </c>
      <c r="AR600" s="34">
        <v>210000</v>
      </c>
      <c r="AS600" s="34" t="s">
        <v>131</v>
      </c>
      <c r="AT600" s="281" t="s">
        <v>599</v>
      </c>
      <c r="AU600" s="35" t="s">
        <v>84</v>
      </c>
      <c r="AX600" s="23" t="s">
        <v>822</v>
      </c>
      <c r="AY600" s="23" t="s">
        <v>318</v>
      </c>
    </row>
    <row r="601" spans="21:51" x14ac:dyDescent="0.3">
      <c r="U601" s="23"/>
      <c r="V601" s="59"/>
      <c r="W601" s="23"/>
      <c r="X601" s="23"/>
      <c r="Y601" s="59"/>
      <c r="Z601" s="59"/>
      <c r="AA601" s="119"/>
      <c r="AB601" s="120"/>
      <c r="AC601" s="59"/>
      <c r="AD601" s="23"/>
      <c r="AE601" s="23"/>
      <c r="AF601" s="23"/>
      <c r="AG601" s="23"/>
      <c r="AI601" s="31" t="s">
        <v>540</v>
      </c>
      <c r="AJ601" s="34">
        <v>11</v>
      </c>
      <c r="AK601" s="34" t="s">
        <v>400</v>
      </c>
      <c r="AL601" s="32">
        <v>5</v>
      </c>
      <c r="AM601" s="32">
        <v>6</v>
      </c>
      <c r="AN601" s="32" t="s">
        <v>72</v>
      </c>
      <c r="AO601" s="33" t="s">
        <v>61</v>
      </c>
      <c r="AP601" s="32" t="s">
        <v>73</v>
      </c>
      <c r="AQ601" s="34" t="s">
        <v>580</v>
      </c>
      <c r="AR601" s="34">
        <v>250000</v>
      </c>
      <c r="AS601" s="34" t="s">
        <v>131</v>
      </c>
      <c r="AT601" s="281" t="s">
        <v>581</v>
      </c>
      <c r="AU601" s="35" t="s">
        <v>401</v>
      </c>
      <c r="AX601" s="23" t="s">
        <v>822</v>
      </c>
      <c r="AY601" s="23" t="s">
        <v>319</v>
      </c>
    </row>
    <row r="602" spans="21:51" x14ac:dyDescent="0.3">
      <c r="U602" s="23"/>
      <c r="V602" s="59"/>
      <c r="W602" s="23"/>
      <c r="X602" s="23"/>
      <c r="Y602" s="59"/>
      <c r="Z602" s="59"/>
      <c r="AA602" s="119"/>
      <c r="AB602" s="120"/>
      <c r="AC602" s="59"/>
      <c r="AD602" s="23"/>
      <c r="AE602" s="23"/>
      <c r="AF602" s="23"/>
      <c r="AG602" s="23"/>
      <c r="AI602" s="31" t="s">
        <v>540</v>
      </c>
      <c r="AJ602" s="34">
        <v>12</v>
      </c>
      <c r="AK602" s="34" t="s">
        <v>79</v>
      </c>
      <c r="AL602" s="32">
        <v>5</v>
      </c>
      <c r="AM602" s="32">
        <v>5</v>
      </c>
      <c r="AN602" s="32" t="s">
        <v>61</v>
      </c>
      <c r="AO602" s="33" t="s">
        <v>61</v>
      </c>
      <c r="AP602" s="32" t="s">
        <v>73</v>
      </c>
      <c r="AQ602" s="34" t="s">
        <v>615</v>
      </c>
      <c r="AR602" s="34">
        <v>250000</v>
      </c>
      <c r="AS602" s="34" t="s">
        <v>131</v>
      </c>
      <c r="AT602" s="281" t="s">
        <v>574</v>
      </c>
      <c r="AU602" s="35" t="s">
        <v>618</v>
      </c>
      <c r="AX602" s="23" t="s">
        <v>822</v>
      </c>
      <c r="AY602" s="23" t="s">
        <v>1088</v>
      </c>
    </row>
    <row r="603" spans="21:51" x14ac:dyDescent="0.3">
      <c r="U603" s="23"/>
      <c r="V603" s="59"/>
      <c r="W603" s="23"/>
      <c r="X603" s="23"/>
      <c r="Y603" s="59"/>
      <c r="Z603" s="59"/>
      <c r="AA603" s="119"/>
      <c r="AB603" s="120"/>
      <c r="AC603" s="59"/>
      <c r="AD603" s="23"/>
      <c r="AE603" s="23"/>
      <c r="AF603" s="23"/>
      <c r="AG603" s="23"/>
      <c r="AI603" s="31" t="s">
        <v>540</v>
      </c>
      <c r="AJ603" s="34">
        <v>13</v>
      </c>
      <c r="AK603" s="34" t="s">
        <v>77</v>
      </c>
      <c r="AL603" s="32">
        <v>5</v>
      </c>
      <c r="AM603" s="32">
        <v>2</v>
      </c>
      <c r="AN603" s="32" t="s">
        <v>60</v>
      </c>
      <c r="AO603" s="33" t="s">
        <v>72</v>
      </c>
      <c r="AP603" s="32" t="s">
        <v>93</v>
      </c>
      <c r="AQ603" s="34" t="s">
        <v>616</v>
      </c>
      <c r="AR603" s="34">
        <v>0</v>
      </c>
      <c r="AS603" s="34" t="s">
        <v>131</v>
      </c>
      <c r="AT603" s="281" t="s">
        <v>617</v>
      </c>
      <c r="AU603" s="35" t="s">
        <v>619</v>
      </c>
      <c r="AX603" s="23" t="s">
        <v>822</v>
      </c>
      <c r="AY603" s="23" t="s">
        <v>320</v>
      </c>
    </row>
    <row r="604" spans="21:51" x14ac:dyDescent="0.3">
      <c r="U604" s="23"/>
      <c r="V604" s="59"/>
      <c r="W604" s="23"/>
      <c r="X604" s="23"/>
      <c r="Y604" s="59"/>
      <c r="Z604" s="59"/>
      <c r="AA604" s="119"/>
      <c r="AB604" s="120"/>
      <c r="AC604" s="59"/>
      <c r="AD604" s="23"/>
      <c r="AE604" s="23"/>
      <c r="AF604" s="23"/>
      <c r="AG604" s="23"/>
      <c r="AI604" s="31" t="s">
        <v>540</v>
      </c>
      <c r="AJ604" s="34">
        <v>14</v>
      </c>
      <c r="AK604" s="34" t="s">
        <v>576</v>
      </c>
      <c r="AL604" s="32">
        <v>6</v>
      </c>
      <c r="AM604" s="32">
        <v>6</v>
      </c>
      <c r="AN604" s="32" t="s">
        <v>60</v>
      </c>
      <c r="AO604" s="33" t="s">
        <v>61</v>
      </c>
      <c r="AP604" s="32" t="s">
        <v>88</v>
      </c>
      <c r="AQ604" s="34" t="s">
        <v>573</v>
      </c>
      <c r="AR604" s="34">
        <v>340000</v>
      </c>
      <c r="AS604" s="34" t="s">
        <v>131</v>
      </c>
      <c r="AT604" s="281" t="s">
        <v>574</v>
      </c>
      <c r="AU604" s="35" t="s">
        <v>575</v>
      </c>
      <c r="AX604" s="23" t="s">
        <v>822</v>
      </c>
      <c r="AY604" s="23" t="s">
        <v>1092</v>
      </c>
    </row>
    <row r="605" spans="21:51" x14ac:dyDescent="0.3">
      <c r="U605" s="23"/>
      <c r="V605" s="59"/>
      <c r="W605" s="23"/>
      <c r="X605" s="23"/>
      <c r="Y605" s="59"/>
      <c r="Z605" s="59"/>
      <c r="AA605" s="119"/>
      <c r="AB605" s="120"/>
      <c r="AC605" s="59"/>
      <c r="AD605" s="23"/>
      <c r="AE605" s="23"/>
      <c r="AF605" s="23"/>
      <c r="AG605" s="23"/>
      <c r="AI605" s="31" t="s">
        <v>540</v>
      </c>
      <c r="AJ605" s="34">
        <v>15</v>
      </c>
      <c r="AK605" s="34" t="s">
        <v>58</v>
      </c>
      <c r="AL605" s="32" t="s">
        <v>58</v>
      </c>
      <c r="AM605" s="32" t="s">
        <v>58</v>
      </c>
      <c r="AN605" s="32" t="s">
        <v>58</v>
      </c>
      <c r="AO605" s="33" t="s">
        <v>58</v>
      </c>
      <c r="AP605" s="32" t="s">
        <v>58</v>
      </c>
      <c r="AQ605" s="34" t="s">
        <v>58</v>
      </c>
      <c r="AR605" s="34" t="s">
        <v>58</v>
      </c>
      <c r="AS605" s="34" t="s">
        <v>58</v>
      </c>
      <c r="AT605" s="281" t="s">
        <v>58</v>
      </c>
      <c r="AU605" s="35" t="s">
        <v>58</v>
      </c>
      <c r="AX605" s="23" t="s">
        <v>822</v>
      </c>
      <c r="AY605" s="23" t="s">
        <v>1091</v>
      </c>
    </row>
    <row r="606" spans="21:51" x14ac:dyDescent="0.3">
      <c r="U606" s="23"/>
      <c r="V606" s="59"/>
      <c r="W606" s="23"/>
      <c r="X606" s="23"/>
      <c r="Y606" s="59"/>
      <c r="Z606" s="59"/>
      <c r="AA606" s="119"/>
      <c r="AB606" s="120"/>
      <c r="AC606" s="59"/>
      <c r="AD606" s="23"/>
      <c r="AE606" s="23"/>
      <c r="AF606" s="23"/>
      <c r="AG606" s="23"/>
      <c r="AI606" s="31" t="s">
        <v>540</v>
      </c>
      <c r="AJ606" s="34">
        <v>16</v>
      </c>
      <c r="AK606" s="34" t="s">
        <v>58</v>
      </c>
      <c r="AL606" s="32" t="s">
        <v>58</v>
      </c>
      <c r="AM606" s="32" t="s">
        <v>58</v>
      </c>
      <c r="AN606" s="32" t="s">
        <v>58</v>
      </c>
      <c r="AO606" s="33" t="s">
        <v>58</v>
      </c>
      <c r="AP606" s="32" t="s">
        <v>58</v>
      </c>
      <c r="AQ606" s="34" t="s">
        <v>58</v>
      </c>
      <c r="AR606" s="34" t="s">
        <v>58</v>
      </c>
      <c r="AS606" s="34" t="s">
        <v>58</v>
      </c>
      <c r="AT606" s="281" t="s">
        <v>58</v>
      </c>
      <c r="AU606" s="35" t="s">
        <v>58</v>
      </c>
      <c r="AX606" s="23" t="s">
        <v>822</v>
      </c>
      <c r="AY606" s="23" t="s">
        <v>1094</v>
      </c>
    </row>
    <row r="607" spans="21:51" x14ac:dyDescent="0.3">
      <c r="U607" s="23"/>
      <c r="V607" s="59"/>
      <c r="W607" s="23"/>
      <c r="X607" s="23"/>
      <c r="Y607" s="59"/>
      <c r="Z607" s="59"/>
      <c r="AA607" s="119"/>
      <c r="AB607" s="120"/>
      <c r="AC607" s="59"/>
      <c r="AD607" s="23"/>
      <c r="AE607" s="23"/>
      <c r="AF607" s="23"/>
      <c r="AG607" s="23"/>
      <c r="AI607" s="31" t="s">
        <v>540</v>
      </c>
      <c r="AJ607" s="34">
        <v>17</v>
      </c>
      <c r="AK607" s="34" t="s">
        <v>58</v>
      </c>
      <c r="AL607" s="32" t="s">
        <v>58</v>
      </c>
      <c r="AM607" s="32" t="s">
        <v>58</v>
      </c>
      <c r="AN607" s="32" t="s">
        <v>58</v>
      </c>
      <c r="AO607" s="33" t="s">
        <v>58</v>
      </c>
      <c r="AP607" s="32" t="s">
        <v>58</v>
      </c>
      <c r="AQ607" s="34" t="s">
        <v>58</v>
      </c>
      <c r="AR607" s="34" t="s">
        <v>58</v>
      </c>
      <c r="AS607" s="34" t="s">
        <v>58</v>
      </c>
      <c r="AT607" s="281" t="s">
        <v>58</v>
      </c>
      <c r="AU607" s="35" t="s">
        <v>58</v>
      </c>
      <c r="AX607" s="23" t="s">
        <v>822</v>
      </c>
      <c r="AY607" s="23" t="s">
        <v>325</v>
      </c>
    </row>
    <row r="608" spans="21:51" x14ac:dyDescent="0.3">
      <c r="U608" s="23"/>
      <c r="V608" s="59"/>
      <c r="W608" s="23"/>
      <c r="X608" s="23"/>
      <c r="Y608" s="59"/>
      <c r="Z608" s="59"/>
      <c r="AA608" s="119"/>
      <c r="AB608" s="120"/>
      <c r="AC608" s="59"/>
      <c r="AD608" s="23"/>
      <c r="AE608" s="23"/>
      <c r="AF608" s="23"/>
      <c r="AG608" s="23"/>
      <c r="AI608" s="31" t="s">
        <v>540</v>
      </c>
      <c r="AJ608" s="34">
        <v>18</v>
      </c>
      <c r="AK608" s="34" t="s">
        <v>58</v>
      </c>
      <c r="AL608" s="32" t="s">
        <v>58</v>
      </c>
      <c r="AM608" s="32" t="s">
        <v>58</v>
      </c>
      <c r="AN608" s="32" t="s">
        <v>58</v>
      </c>
      <c r="AO608" s="33" t="s">
        <v>58</v>
      </c>
      <c r="AP608" s="32" t="s">
        <v>58</v>
      </c>
      <c r="AQ608" s="34" t="s">
        <v>58</v>
      </c>
      <c r="AR608" s="34" t="s">
        <v>58</v>
      </c>
      <c r="AS608" s="34" t="s">
        <v>58</v>
      </c>
      <c r="AT608" s="281" t="s">
        <v>58</v>
      </c>
      <c r="AU608" s="35" t="s">
        <v>58</v>
      </c>
      <c r="AX608" s="23" t="s">
        <v>822</v>
      </c>
      <c r="AY608" s="23" t="s">
        <v>1098</v>
      </c>
    </row>
    <row r="609" spans="21:51" ht="15" thickBot="1" x14ac:dyDescent="0.35">
      <c r="U609" s="23"/>
      <c r="V609" s="59"/>
      <c r="W609" s="23"/>
      <c r="X609" s="23"/>
      <c r="Y609" s="59"/>
      <c r="Z609" s="59"/>
      <c r="AA609" s="119"/>
      <c r="AB609" s="120"/>
      <c r="AC609" s="59"/>
      <c r="AD609" s="23"/>
      <c r="AE609" s="23"/>
      <c r="AF609" s="23"/>
      <c r="AG609" s="23"/>
      <c r="AI609" s="50" t="s">
        <v>540</v>
      </c>
      <c r="AJ609" s="51">
        <v>19</v>
      </c>
      <c r="AK609" s="51" t="s">
        <v>58</v>
      </c>
      <c r="AL609" s="56" t="s">
        <v>58</v>
      </c>
      <c r="AM609" s="56" t="s">
        <v>58</v>
      </c>
      <c r="AN609" s="56" t="s">
        <v>58</v>
      </c>
      <c r="AO609" s="57" t="s">
        <v>58</v>
      </c>
      <c r="AP609" s="56" t="s">
        <v>58</v>
      </c>
      <c r="AQ609" s="51" t="s">
        <v>58</v>
      </c>
      <c r="AR609" s="51" t="s">
        <v>58</v>
      </c>
      <c r="AS609" s="51" t="s">
        <v>58</v>
      </c>
      <c r="AT609" s="296" t="s">
        <v>58</v>
      </c>
      <c r="AU609" s="58" t="s">
        <v>58</v>
      </c>
      <c r="AX609" s="23" t="s">
        <v>822</v>
      </c>
      <c r="AY609" s="23" t="s">
        <v>316</v>
      </c>
    </row>
    <row r="610" spans="21:51" x14ac:dyDescent="0.3">
      <c r="U610" s="23"/>
      <c r="V610" s="59"/>
      <c r="W610" s="23"/>
      <c r="X610" s="23"/>
      <c r="Y610" s="59"/>
      <c r="Z610" s="59"/>
      <c r="AA610" s="119"/>
      <c r="AB610" s="120"/>
      <c r="AC610" s="59"/>
      <c r="AD610" s="23"/>
      <c r="AE610" s="23"/>
      <c r="AF610" s="23"/>
      <c r="AG610" s="23"/>
      <c r="AI610" s="13" t="s">
        <v>542</v>
      </c>
      <c r="AJ610" s="15">
        <v>1</v>
      </c>
      <c r="AK610" s="45" t="s">
        <v>53</v>
      </c>
      <c r="AL610" s="49">
        <v>7</v>
      </c>
      <c r="AM610" s="14">
        <v>1</v>
      </c>
      <c r="AN610" s="14" t="s">
        <v>54</v>
      </c>
      <c r="AO610" s="49" t="s">
        <v>55</v>
      </c>
      <c r="AP610" s="14" t="s">
        <v>56</v>
      </c>
      <c r="AQ610" s="15" t="s">
        <v>543</v>
      </c>
      <c r="AR610" s="15">
        <v>80000</v>
      </c>
      <c r="AS610" s="15" t="s">
        <v>131</v>
      </c>
      <c r="AT610" s="279" t="s">
        <v>549</v>
      </c>
      <c r="AU610" s="16" t="s">
        <v>544</v>
      </c>
      <c r="AX610" s="23" t="s">
        <v>822</v>
      </c>
      <c r="AY610" s="23" t="s">
        <v>354</v>
      </c>
    </row>
    <row r="611" spans="21:51" x14ac:dyDescent="0.3">
      <c r="U611" s="23"/>
      <c r="V611" s="59"/>
      <c r="W611" s="23"/>
      <c r="X611" s="23"/>
      <c r="Y611" s="59"/>
      <c r="Z611" s="59"/>
      <c r="AA611" s="119"/>
      <c r="AB611" s="120"/>
      <c r="AC611" s="59"/>
      <c r="AD611" s="23"/>
      <c r="AE611" s="23"/>
      <c r="AF611" s="23"/>
      <c r="AG611" s="23"/>
      <c r="AI611" s="31" t="s">
        <v>542</v>
      </c>
      <c r="AJ611" s="34">
        <v>2</v>
      </c>
      <c r="AK611" s="34" t="s">
        <v>385</v>
      </c>
      <c r="AL611" s="32">
        <v>6</v>
      </c>
      <c r="AM611" s="32">
        <v>2</v>
      </c>
      <c r="AN611" s="32" t="s">
        <v>60</v>
      </c>
      <c r="AO611" s="33" t="s">
        <v>60</v>
      </c>
      <c r="AP611" s="32" t="s">
        <v>62</v>
      </c>
      <c r="AQ611" s="34" t="s">
        <v>602</v>
      </c>
      <c r="AR611" s="34">
        <v>80000</v>
      </c>
      <c r="AS611" s="34" t="s">
        <v>131</v>
      </c>
      <c r="AT611" s="281" t="s">
        <v>599</v>
      </c>
      <c r="AU611" s="35" t="s">
        <v>386</v>
      </c>
      <c r="AX611" s="23" t="s">
        <v>822</v>
      </c>
      <c r="AY611" s="23" t="s">
        <v>1097</v>
      </c>
    </row>
    <row r="612" spans="21:51" x14ac:dyDescent="0.3">
      <c r="U612" s="23"/>
      <c r="V612" s="59"/>
      <c r="W612" s="23"/>
      <c r="X612" s="23"/>
      <c r="Y612" s="59"/>
      <c r="Z612" s="59"/>
      <c r="AA612" s="119"/>
      <c r="AB612" s="120"/>
      <c r="AC612" s="59"/>
      <c r="AD612" s="23"/>
      <c r="AE612" s="23"/>
      <c r="AF612" s="23"/>
      <c r="AG612" s="23"/>
      <c r="AI612" s="31" t="s">
        <v>542</v>
      </c>
      <c r="AJ612" s="34">
        <v>3</v>
      </c>
      <c r="AK612" s="34" t="s">
        <v>393</v>
      </c>
      <c r="AL612" s="32">
        <v>4</v>
      </c>
      <c r="AM612" s="32">
        <v>7</v>
      </c>
      <c r="AN612" s="32" t="s">
        <v>60</v>
      </c>
      <c r="AO612" s="33" t="s">
        <v>55</v>
      </c>
      <c r="AP612" s="32" t="s">
        <v>62</v>
      </c>
      <c r="AQ612" s="34" t="s">
        <v>609</v>
      </c>
      <c r="AR612" s="34">
        <v>80000</v>
      </c>
      <c r="AS612" s="34" t="s">
        <v>131</v>
      </c>
      <c r="AT612" s="281" t="s">
        <v>599</v>
      </c>
      <c r="AU612" s="35" t="s">
        <v>394</v>
      </c>
      <c r="AX612" s="23" t="s">
        <v>822</v>
      </c>
      <c r="AY612" s="23" t="s">
        <v>347</v>
      </c>
    </row>
    <row r="613" spans="21:51" x14ac:dyDescent="0.3">
      <c r="U613" s="23"/>
      <c r="V613" s="59"/>
      <c r="W613" s="23"/>
      <c r="X613" s="23"/>
      <c r="Y613" s="59"/>
      <c r="Z613" s="59"/>
      <c r="AA613" s="119"/>
      <c r="AB613" s="120"/>
      <c r="AC613" s="59"/>
      <c r="AD613" s="23"/>
      <c r="AE613" s="23"/>
      <c r="AF613" s="23"/>
      <c r="AG613" s="23"/>
      <c r="AI613" s="31" t="s">
        <v>542</v>
      </c>
      <c r="AJ613" s="34">
        <v>4</v>
      </c>
      <c r="AK613" s="34" t="s">
        <v>395</v>
      </c>
      <c r="AL613" s="32">
        <v>6</v>
      </c>
      <c r="AM613" s="32">
        <v>2</v>
      </c>
      <c r="AN613" s="32" t="s">
        <v>60</v>
      </c>
      <c r="AO613" s="33" t="s">
        <v>55</v>
      </c>
      <c r="AP613" s="32" t="s">
        <v>62</v>
      </c>
      <c r="AQ613" s="34" t="s">
        <v>650</v>
      </c>
      <c r="AR613" s="34">
        <v>120000</v>
      </c>
      <c r="AS613" s="34" t="s">
        <v>131</v>
      </c>
      <c r="AT613" s="281" t="s">
        <v>599</v>
      </c>
      <c r="AU613" s="35" t="s">
        <v>396</v>
      </c>
      <c r="AX613" s="23" t="s">
        <v>822</v>
      </c>
      <c r="AY613" s="23" t="s">
        <v>1096</v>
      </c>
    </row>
    <row r="614" spans="21:51" x14ac:dyDescent="0.3">
      <c r="U614" s="23"/>
      <c r="V614" s="59"/>
      <c r="W614" s="23"/>
      <c r="X614" s="23"/>
      <c r="Y614" s="59"/>
      <c r="Z614" s="59"/>
      <c r="AA614" s="119"/>
      <c r="AB614" s="120"/>
      <c r="AC614" s="59"/>
      <c r="AD614" s="23"/>
      <c r="AE614" s="23"/>
      <c r="AF614" s="23"/>
      <c r="AG614" s="23"/>
      <c r="AI614" s="31" t="s">
        <v>542</v>
      </c>
      <c r="AJ614" s="34">
        <v>5</v>
      </c>
      <c r="AK614" s="34" t="s">
        <v>397</v>
      </c>
      <c r="AL614" s="32">
        <v>7</v>
      </c>
      <c r="AM614" s="32">
        <v>2</v>
      </c>
      <c r="AN614" s="32" t="s">
        <v>60</v>
      </c>
      <c r="AO614" s="33" t="s">
        <v>61</v>
      </c>
      <c r="AP614" s="32" t="s">
        <v>62</v>
      </c>
      <c r="AQ614" s="34" t="s">
        <v>398</v>
      </c>
      <c r="AR614" s="34">
        <v>120000</v>
      </c>
      <c r="AS614" s="34" t="s">
        <v>131</v>
      </c>
      <c r="AT614" s="281" t="s">
        <v>599</v>
      </c>
      <c r="AU614" s="35" t="s">
        <v>399</v>
      </c>
      <c r="AX614" s="23" t="s">
        <v>822</v>
      </c>
      <c r="AY614" s="23" t="s">
        <v>1093</v>
      </c>
    </row>
    <row r="615" spans="21:51" x14ac:dyDescent="0.3">
      <c r="U615" s="23"/>
      <c r="V615" s="59"/>
      <c r="W615" s="23"/>
      <c r="X615" s="23"/>
      <c r="Y615" s="59"/>
      <c r="Z615" s="59"/>
      <c r="AA615" s="119"/>
      <c r="AB615" s="120"/>
      <c r="AC615" s="59"/>
      <c r="AD615" s="23"/>
      <c r="AE615" s="23"/>
      <c r="AF615" s="23"/>
      <c r="AG615" s="23"/>
      <c r="AI615" s="31" t="s">
        <v>542</v>
      </c>
      <c r="AJ615" s="34">
        <v>6</v>
      </c>
      <c r="AK615" s="34" t="s">
        <v>587</v>
      </c>
      <c r="AL615" s="32">
        <v>9</v>
      </c>
      <c r="AM615" s="32">
        <v>2</v>
      </c>
      <c r="AN615" s="32" t="s">
        <v>54</v>
      </c>
      <c r="AO615" s="33" t="s">
        <v>61</v>
      </c>
      <c r="AP615" s="32" t="s">
        <v>62</v>
      </c>
      <c r="AQ615" s="34" t="s">
        <v>588</v>
      </c>
      <c r="AR615" s="34">
        <v>170000</v>
      </c>
      <c r="AS615" s="34" t="s">
        <v>131</v>
      </c>
      <c r="AT615" s="281" t="s">
        <v>589</v>
      </c>
      <c r="AU615" s="35" t="s">
        <v>590</v>
      </c>
      <c r="AX615" s="23" t="s">
        <v>822</v>
      </c>
      <c r="AY615" s="23" t="s">
        <v>1095</v>
      </c>
    </row>
    <row r="616" spans="21:51" x14ac:dyDescent="0.3">
      <c r="U616" s="23"/>
      <c r="V616" s="59"/>
      <c r="W616" s="23"/>
      <c r="X616" s="23"/>
      <c r="Y616" s="59"/>
      <c r="Z616" s="59"/>
      <c r="AA616" s="119"/>
      <c r="AB616" s="120"/>
      <c r="AC616" s="59"/>
      <c r="AD616" s="23"/>
      <c r="AE616" s="23"/>
      <c r="AF616" s="23"/>
      <c r="AG616" s="23"/>
      <c r="AI616" s="31" t="s">
        <v>542</v>
      </c>
      <c r="AJ616" s="34">
        <v>7</v>
      </c>
      <c r="AK616" s="44" t="s">
        <v>138</v>
      </c>
      <c r="AL616" s="33">
        <v>5</v>
      </c>
      <c r="AM616" s="32">
        <v>4</v>
      </c>
      <c r="AN616" s="32" t="s">
        <v>61</v>
      </c>
      <c r="AO616" s="33" t="s">
        <v>56</v>
      </c>
      <c r="AP616" s="32" t="s">
        <v>69</v>
      </c>
      <c r="AQ616" s="34" t="s">
        <v>610</v>
      </c>
      <c r="AR616" s="34">
        <v>175000</v>
      </c>
      <c r="AS616" s="34" t="s">
        <v>131</v>
      </c>
      <c r="AT616" s="281" t="s">
        <v>611</v>
      </c>
      <c r="AU616" s="35" t="s">
        <v>139</v>
      </c>
      <c r="AX616" s="23" t="s">
        <v>822</v>
      </c>
      <c r="AY616" s="23" t="s">
        <v>351</v>
      </c>
    </row>
    <row r="617" spans="21:51" x14ac:dyDescent="0.3">
      <c r="U617" s="23"/>
      <c r="V617" s="59"/>
      <c r="W617" s="23"/>
      <c r="X617" s="23"/>
      <c r="Y617" s="59"/>
      <c r="Z617" s="59"/>
      <c r="AA617" s="119"/>
      <c r="AB617" s="120"/>
      <c r="AC617" s="59"/>
      <c r="AD617" s="23"/>
      <c r="AE617" s="23"/>
      <c r="AF617" s="23"/>
      <c r="AG617" s="23"/>
      <c r="AI617" s="31" t="s">
        <v>542</v>
      </c>
      <c r="AJ617" s="34">
        <v>8</v>
      </c>
      <c r="AK617" s="34" t="s">
        <v>387</v>
      </c>
      <c r="AL617" s="32">
        <v>4</v>
      </c>
      <c r="AM617" s="32">
        <v>7</v>
      </c>
      <c r="AN617" s="32" t="s">
        <v>61</v>
      </c>
      <c r="AO617" s="33" t="s">
        <v>55</v>
      </c>
      <c r="AP617" s="32" t="s">
        <v>73</v>
      </c>
      <c r="AQ617" s="34" t="s">
        <v>643</v>
      </c>
      <c r="AR617" s="34">
        <v>180000</v>
      </c>
      <c r="AS617" s="34" t="s">
        <v>131</v>
      </c>
      <c r="AT617" s="281" t="s">
        <v>644</v>
      </c>
      <c r="AU617" s="35" t="s">
        <v>388</v>
      </c>
      <c r="AX617" s="23" t="s">
        <v>822</v>
      </c>
      <c r="AY617" s="23" t="s">
        <v>352</v>
      </c>
    </row>
    <row r="618" spans="21:51" x14ac:dyDescent="0.3">
      <c r="U618" s="23"/>
      <c r="V618" s="59"/>
      <c r="W618" s="23"/>
      <c r="X618" s="23"/>
      <c r="Y618" s="59"/>
      <c r="Z618" s="59"/>
      <c r="AA618" s="119"/>
      <c r="AB618" s="120"/>
      <c r="AC618" s="59"/>
      <c r="AD618" s="23"/>
      <c r="AE618" s="23"/>
      <c r="AF618" s="23"/>
      <c r="AG618" s="23"/>
      <c r="AI618" s="31" t="s">
        <v>542</v>
      </c>
      <c r="AJ618" s="34">
        <v>9</v>
      </c>
      <c r="AK618" s="34" t="s">
        <v>134</v>
      </c>
      <c r="AL618" s="32">
        <v>8</v>
      </c>
      <c r="AM618" s="32">
        <v>3</v>
      </c>
      <c r="AN618" s="32" t="s">
        <v>54</v>
      </c>
      <c r="AO618" s="33" t="s">
        <v>60</v>
      </c>
      <c r="AP618" s="32" t="s">
        <v>62</v>
      </c>
      <c r="AQ618" s="34" t="s">
        <v>135</v>
      </c>
      <c r="AR618" s="34">
        <v>200000</v>
      </c>
      <c r="AS618" s="34" t="s">
        <v>131</v>
      </c>
      <c r="AT618" s="281" t="s">
        <v>589</v>
      </c>
      <c r="AU618" s="35" t="s">
        <v>136</v>
      </c>
      <c r="AX618" s="23" t="s">
        <v>822</v>
      </c>
      <c r="AY618" s="23" t="s">
        <v>1101</v>
      </c>
    </row>
    <row r="619" spans="21:51" x14ac:dyDescent="0.3">
      <c r="U619" s="23"/>
      <c r="V619" s="59"/>
      <c r="W619" s="23"/>
      <c r="X619" s="23"/>
      <c r="Y619" s="59"/>
      <c r="Z619" s="59"/>
      <c r="AA619" s="119"/>
      <c r="AB619" s="120"/>
      <c r="AC619" s="59"/>
      <c r="AD619" s="23"/>
      <c r="AE619" s="23"/>
      <c r="AF619" s="23"/>
      <c r="AG619" s="23"/>
      <c r="AI619" s="31" t="s">
        <v>542</v>
      </c>
      <c r="AJ619" s="34">
        <v>10</v>
      </c>
      <c r="AK619" s="34" t="s">
        <v>597</v>
      </c>
      <c r="AL619" s="32">
        <v>6</v>
      </c>
      <c r="AM619" s="32">
        <v>2</v>
      </c>
      <c r="AN619" s="32" t="s">
        <v>60</v>
      </c>
      <c r="AO619" s="33" t="s">
        <v>60</v>
      </c>
      <c r="AP619" s="32" t="s">
        <v>62</v>
      </c>
      <c r="AQ619" s="34" t="s">
        <v>598</v>
      </c>
      <c r="AR619" s="34">
        <v>210000</v>
      </c>
      <c r="AS619" s="34" t="s">
        <v>131</v>
      </c>
      <c r="AT619" s="281" t="s">
        <v>599</v>
      </c>
      <c r="AU619" s="35" t="s">
        <v>84</v>
      </c>
      <c r="AX619" s="23" t="s">
        <v>822</v>
      </c>
      <c r="AY619" s="23" t="s">
        <v>353</v>
      </c>
    </row>
    <row r="620" spans="21:51" x14ac:dyDescent="0.3">
      <c r="U620" s="23"/>
      <c r="V620" s="59"/>
      <c r="W620" s="23"/>
      <c r="X620" s="23"/>
      <c r="Y620" s="59"/>
      <c r="Z620" s="59"/>
      <c r="AA620" s="119"/>
      <c r="AB620" s="120"/>
      <c r="AC620" s="59"/>
      <c r="AD620" s="23"/>
      <c r="AE620" s="23"/>
      <c r="AF620" s="23"/>
      <c r="AG620" s="23"/>
      <c r="AI620" s="31" t="s">
        <v>542</v>
      </c>
      <c r="AJ620" s="34">
        <v>11</v>
      </c>
      <c r="AK620" s="34" t="s">
        <v>400</v>
      </c>
      <c r="AL620" s="32">
        <v>5</v>
      </c>
      <c r="AM620" s="32">
        <v>6</v>
      </c>
      <c r="AN620" s="32" t="s">
        <v>72</v>
      </c>
      <c r="AO620" s="33" t="s">
        <v>61</v>
      </c>
      <c r="AP620" s="32" t="s">
        <v>73</v>
      </c>
      <c r="AQ620" s="34" t="s">
        <v>580</v>
      </c>
      <c r="AR620" s="34">
        <v>250000</v>
      </c>
      <c r="AS620" s="34" t="s">
        <v>131</v>
      </c>
      <c r="AT620" s="281" t="s">
        <v>581</v>
      </c>
      <c r="AU620" s="35" t="s">
        <v>401</v>
      </c>
      <c r="AX620" s="23" t="s">
        <v>822</v>
      </c>
      <c r="AY620" s="23" t="s">
        <v>355</v>
      </c>
    </row>
    <row r="621" spans="21:51" x14ac:dyDescent="0.3">
      <c r="U621" s="23"/>
      <c r="V621" s="59"/>
      <c r="W621" s="23"/>
      <c r="X621" s="23"/>
      <c r="Y621" s="59"/>
      <c r="Z621" s="59"/>
      <c r="AA621" s="119"/>
      <c r="AB621" s="120"/>
      <c r="AC621" s="59"/>
      <c r="AD621" s="23"/>
      <c r="AE621" s="23"/>
      <c r="AF621" s="23"/>
      <c r="AG621" s="23"/>
      <c r="AI621" s="31" t="s">
        <v>542</v>
      </c>
      <c r="AJ621" s="34">
        <v>12</v>
      </c>
      <c r="AK621" s="34" t="s">
        <v>79</v>
      </c>
      <c r="AL621" s="32">
        <v>5</v>
      </c>
      <c r="AM621" s="32">
        <v>5</v>
      </c>
      <c r="AN621" s="32" t="s">
        <v>61</v>
      </c>
      <c r="AO621" s="33" t="s">
        <v>61</v>
      </c>
      <c r="AP621" s="32" t="s">
        <v>73</v>
      </c>
      <c r="AQ621" s="34" t="s">
        <v>615</v>
      </c>
      <c r="AR621" s="34">
        <v>250000</v>
      </c>
      <c r="AS621" s="34" t="s">
        <v>131</v>
      </c>
      <c r="AT621" s="281" t="s">
        <v>574</v>
      </c>
      <c r="AU621" s="35" t="s">
        <v>618</v>
      </c>
      <c r="AX621" s="23" t="s">
        <v>822</v>
      </c>
      <c r="AY621" s="23" t="s">
        <v>356</v>
      </c>
    </row>
    <row r="622" spans="21:51" x14ac:dyDescent="0.3">
      <c r="U622" s="23"/>
      <c r="V622" s="59"/>
      <c r="W622" s="23"/>
      <c r="X622" s="23"/>
      <c r="Y622" s="59"/>
      <c r="Z622" s="59"/>
      <c r="AA622" s="119"/>
      <c r="AB622" s="120"/>
      <c r="AC622" s="59"/>
      <c r="AD622" s="23"/>
      <c r="AE622" s="23"/>
      <c r="AF622" s="23"/>
      <c r="AG622" s="23"/>
      <c r="AI622" s="31" t="s">
        <v>542</v>
      </c>
      <c r="AJ622" s="34">
        <v>13</v>
      </c>
      <c r="AK622" s="34" t="s">
        <v>77</v>
      </c>
      <c r="AL622" s="32">
        <v>5</v>
      </c>
      <c r="AM622" s="32">
        <v>2</v>
      </c>
      <c r="AN622" s="32" t="s">
        <v>60</v>
      </c>
      <c r="AO622" s="33" t="s">
        <v>72</v>
      </c>
      <c r="AP622" s="32" t="s">
        <v>93</v>
      </c>
      <c r="AQ622" s="34" t="s">
        <v>616</v>
      </c>
      <c r="AR622" s="34">
        <v>0</v>
      </c>
      <c r="AS622" s="34" t="s">
        <v>131</v>
      </c>
      <c r="AT622" s="281" t="s">
        <v>617</v>
      </c>
      <c r="AU622" s="35" t="s">
        <v>619</v>
      </c>
      <c r="AX622" s="23" t="s">
        <v>822</v>
      </c>
      <c r="AY622" s="23" t="s">
        <v>357</v>
      </c>
    </row>
    <row r="623" spans="21:51" x14ac:dyDescent="0.3">
      <c r="U623" s="23"/>
      <c r="V623" s="59"/>
      <c r="W623" s="23"/>
      <c r="X623" s="23"/>
      <c r="Y623" s="59"/>
      <c r="Z623" s="59"/>
      <c r="AA623" s="119"/>
      <c r="AB623" s="120"/>
      <c r="AC623" s="59"/>
      <c r="AD623" s="23"/>
      <c r="AE623" s="23"/>
      <c r="AF623" s="23"/>
      <c r="AG623" s="23"/>
      <c r="AI623" s="31" t="s">
        <v>542</v>
      </c>
      <c r="AJ623" s="34">
        <v>14</v>
      </c>
      <c r="AK623" s="34" t="s">
        <v>576</v>
      </c>
      <c r="AL623" s="32">
        <v>6</v>
      </c>
      <c r="AM623" s="32">
        <v>6</v>
      </c>
      <c r="AN623" s="32" t="s">
        <v>60</v>
      </c>
      <c r="AO623" s="33" t="s">
        <v>61</v>
      </c>
      <c r="AP623" s="32" t="s">
        <v>88</v>
      </c>
      <c r="AQ623" s="34" t="s">
        <v>573</v>
      </c>
      <c r="AR623" s="34">
        <v>340000</v>
      </c>
      <c r="AS623" s="34" t="s">
        <v>131</v>
      </c>
      <c r="AT623" s="281" t="s">
        <v>574</v>
      </c>
      <c r="AU623" s="35" t="s">
        <v>575</v>
      </c>
      <c r="AX623" s="23" t="s">
        <v>822</v>
      </c>
      <c r="AY623" s="23" t="s">
        <v>358</v>
      </c>
    </row>
    <row r="624" spans="21:51" x14ac:dyDescent="0.3">
      <c r="U624" s="23"/>
      <c r="V624" s="59"/>
      <c r="W624" s="23"/>
      <c r="X624" s="23"/>
      <c r="Y624" s="59"/>
      <c r="Z624" s="59"/>
      <c r="AA624" s="119"/>
      <c r="AB624" s="120"/>
      <c r="AC624" s="59"/>
      <c r="AD624" s="23"/>
      <c r="AE624" s="23"/>
      <c r="AF624" s="23"/>
      <c r="AG624" s="23"/>
      <c r="AI624" s="31" t="s">
        <v>542</v>
      </c>
      <c r="AJ624" s="34">
        <v>15</v>
      </c>
      <c r="AK624" s="34" t="s">
        <v>58</v>
      </c>
      <c r="AL624" s="32" t="s">
        <v>58</v>
      </c>
      <c r="AM624" s="32" t="s">
        <v>58</v>
      </c>
      <c r="AN624" s="32" t="s">
        <v>58</v>
      </c>
      <c r="AO624" s="33" t="s">
        <v>58</v>
      </c>
      <c r="AP624" s="32" t="s">
        <v>58</v>
      </c>
      <c r="AQ624" s="34" t="s">
        <v>58</v>
      </c>
      <c r="AR624" s="34" t="s">
        <v>58</v>
      </c>
      <c r="AS624" s="34" t="s">
        <v>58</v>
      </c>
      <c r="AT624" s="281" t="s">
        <v>58</v>
      </c>
      <c r="AU624" s="35" t="s">
        <v>58</v>
      </c>
      <c r="AX624" s="23" t="s">
        <v>822</v>
      </c>
      <c r="AY624" s="23" t="s">
        <v>359</v>
      </c>
    </row>
    <row r="625" spans="21:51" x14ac:dyDescent="0.3">
      <c r="U625" s="23"/>
      <c r="V625" s="59"/>
      <c r="W625" s="23"/>
      <c r="X625" s="23"/>
      <c r="Y625" s="59"/>
      <c r="Z625" s="59"/>
      <c r="AA625" s="119"/>
      <c r="AB625" s="120"/>
      <c r="AC625" s="59"/>
      <c r="AD625" s="23"/>
      <c r="AE625" s="23"/>
      <c r="AF625" s="23"/>
      <c r="AG625" s="23"/>
      <c r="AI625" s="31" t="s">
        <v>542</v>
      </c>
      <c r="AJ625" s="34">
        <v>16</v>
      </c>
      <c r="AK625" s="34" t="s">
        <v>58</v>
      </c>
      <c r="AL625" s="32" t="s">
        <v>58</v>
      </c>
      <c r="AM625" s="32" t="s">
        <v>58</v>
      </c>
      <c r="AN625" s="32" t="s">
        <v>58</v>
      </c>
      <c r="AO625" s="33" t="s">
        <v>58</v>
      </c>
      <c r="AP625" s="32" t="s">
        <v>58</v>
      </c>
      <c r="AQ625" s="34" t="s">
        <v>58</v>
      </c>
      <c r="AR625" s="34" t="s">
        <v>58</v>
      </c>
      <c r="AS625" s="34" t="s">
        <v>58</v>
      </c>
      <c r="AT625" s="281" t="s">
        <v>58</v>
      </c>
      <c r="AU625" s="35" t="s">
        <v>58</v>
      </c>
      <c r="AX625" s="23" t="s">
        <v>822</v>
      </c>
      <c r="AY625" s="23" t="s">
        <v>360</v>
      </c>
    </row>
    <row r="626" spans="21:51" x14ac:dyDescent="0.3">
      <c r="U626" s="23"/>
      <c r="V626" s="59"/>
      <c r="W626" s="23"/>
      <c r="X626" s="23"/>
      <c r="Y626" s="59"/>
      <c r="Z626" s="59"/>
      <c r="AA626" s="119"/>
      <c r="AB626" s="120"/>
      <c r="AC626" s="59"/>
      <c r="AD626" s="23"/>
      <c r="AE626" s="23"/>
      <c r="AF626" s="23"/>
      <c r="AG626" s="23"/>
      <c r="AI626" s="31" t="s">
        <v>542</v>
      </c>
      <c r="AJ626" s="34">
        <v>17</v>
      </c>
      <c r="AK626" s="34" t="s">
        <v>58</v>
      </c>
      <c r="AL626" s="32" t="s">
        <v>58</v>
      </c>
      <c r="AM626" s="32" t="s">
        <v>58</v>
      </c>
      <c r="AN626" s="32" t="s">
        <v>58</v>
      </c>
      <c r="AO626" s="33" t="s">
        <v>58</v>
      </c>
      <c r="AP626" s="32" t="s">
        <v>58</v>
      </c>
      <c r="AQ626" s="34" t="s">
        <v>58</v>
      </c>
      <c r="AR626" s="34" t="s">
        <v>58</v>
      </c>
      <c r="AS626" s="34" t="s">
        <v>58</v>
      </c>
      <c r="AT626" s="281" t="s">
        <v>58</v>
      </c>
      <c r="AU626" s="35" t="s">
        <v>58</v>
      </c>
      <c r="AX626" s="23" t="s">
        <v>822</v>
      </c>
      <c r="AY626" s="23" t="s">
        <v>361</v>
      </c>
    </row>
    <row r="627" spans="21:51" x14ac:dyDescent="0.3">
      <c r="U627" s="23"/>
      <c r="V627" s="59"/>
      <c r="W627" s="23"/>
      <c r="X627" s="23"/>
      <c r="Y627" s="59"/>
      <c r="Z627" s="59"/>
      <c r="AA627" s="119"/>
      <c r="AB627" s="120"/>
      <c r="AC627" s="59"/>
      <c r="AD627" s="23"/>
      <c r="AE627" s="23"/>
      <c r="AF627" s="23"/>
      <c r="AG627" s="23"/>
      <c r="AI627" s="31" t="s">
        <v>542</v>
      </c>
      <c r="AJ627" s="34">
        <v>18</v>
      </c>
      <c r="AK627" s="34" t="s">
        <v>58</v>
      </c>
      <c r="AL627" s="32" t="s">
        <v>58</v>
      </c>
      <c r="AM627" s="32" t="s">
        <v>58</v>
      </c>
      <c r="AN627" s="32" t="s">
        <v>58</v>
      </c>
      <c r="AO627" s="33" t="s">
        <v>58</v>
      </c>
      <c r="AP627" s="32" t="s">
        <v>58</v>
      </c>
      <c r="AQ627" s="34" t="s">
        <v>58</v>
      </c>
      <c r="AR627" s="34" t="s">
        <v>58</v>
      </c>
      <c r="AS627" s="34" t="s">
        <v>58</v>
      </c>
      <c r="AT627" s="281" t="s">
        <v>58</v>
      </c>
      <c r="AU627" s="35" t="s">
        <v>58</v>
      </c>
      <c r="AX627" s="23" t="s">
        <v>822</v>
      </c>
      <c r="AY627" s="23" t="s">
        <v>1100</v>
      </c>
    </row>
    <row r="628" spans="21:51" ht="15" thickBot="1" x14ac:dyDescent="0.35">
      <c r="U628" s="23"/>
      <c r="V628" s="59"/>
      <c r="W628" s="23"/>
      <c r="X628" s="23"/>
      <c r="Y628" s="59"/>
      <c r="Z628" s="59"/>
      <c r="AA628" s="119"/>
      <c r="AB628" s="120"/>
      <c r="AC628" s="59"/>
      <c r="AD628" s="23"/>
      <c r="AE628" s="23"/>
      <c r="AF628" s="23"/>
      <c r="AG628" s="23"/>
      <c r="AI628" s="50" t="s">
        <v>542</v>
      </c>
      <c r="AJ628" s="51">
        <v>19</v>
      </c>
      <c r="AK628" s="51" t="s">
        <v>58</v>
      </c>
      <c r="AL628" s="56" t="s">
        <v>58</v>
      </c>
      <c r="AM628" s="56" t="s">
        <v>58</v>
      </c>
      <c r="AN628" s="56" t="s">
        <v>58</v>
      </c>
      <c r="AO628" s="57" t="s">
        <v>58</v>
      </c>
      <c r="AP628" s="56" t="s">
        <v>58</v>
      </c>
      <c r="AQ628" s="51" t="s">
        <v>58</v>
      </c>
      <c r="AR628" s="51" t="s">
        <v>58</v>
      </c>
      <c r="AS628" s="51" t="s">
        <v>58</v>
      </c>
      <c r="AT628" s="296" t="s">
        <v>58</v>
      </c>
      <c r="AU628" s="58" t="s">
        <v>58</v>
      </c>
      <c r="AX628" s="23" t="s">
        <v>897</v>
      </c>
      <c r="AY628" s="23" t="s">
        <v>176</v>
      </c>
    </row>
    <row r="629" spans="21:51" x14ac:dyDescent="0.3">
      <c r="U629" s="23"/>
      <c r="V629" s="59"/>
      <c r="W629" s="23"/>
      <c r="X629" s="23"/>
      <c r="Y629" s="59"/>
      <c r="Z629" s="59"/>
      <c r="AA629" s="119"/>
      <c r="AB629" s="120"/>
      <c r="AC629" s="59"/>
      <c r="AD629" s="23"/>
      <c r="AE629" s="23"/>
      <c r="AF629" s="23"/>
      <c r="AG629" s="23"/>
      <c r="AI629" s="13" t="s">
        <v>26</v>
      </c>
      <c r="AJ629" s="15">
        <v>1</v>
      </c>
      <c r="AK629" s="45" t="s">
        <v>53</v>
      </c>
      <c r="AL629" s="49">
        <v>7</v>
      </c>
      <c r="AM629" s="14">
        <v>1</v>
      </c>
      <c r="AN629" s="14" t="s">
        <v>54</v>
      </c>
      <c r="AO629" s="49" t="s">
        <v>55</v>
      </c>
      <c r="AP629" s="14" t="s">
        <v>56</v>
      </c>
      <c r="AQ629" s="15" t="s">
        <v>543</v>
      </c>
      <c r="AR629" s="15">
        <v>80000</v>
      </c>
      <c r="AS629" s="15" t="s">
        <v>116</v>
      </c>
      <c r="AT629" s="279" t="s">
        <v>549</v>
      </c>
      <c r="AU629" s="16" t="s">
        <v>544</v>
      </c>
      <c r="AX629" s="23" t="s">
        <v>897</v>
      </c>
      <c r="AY629" s="23" t="s">
        <v>313</v>
      </c>
    </row>
    <row r="630" spans="21:51" x14ac:dyDescent="0.3">
      <c r="U630" s="23"/>
      <c r="V630" s="59"/>
      <c r="W630" s="23"/>
      <c r="X630" s="23"/>
      <c r="Y630" s="59"/>
      <c r="Z630" s="59"/>
      <c r="AA630" s="119"/>
      <c r="AB630" s="120"/>
      <c r="AC630" s="59"/>
      <c r="AD630" s="23"/>
      <c r="AE630" s="23"/>
      <c r="AF630" s="23"/>
      <c r="AG630" s="23"/>
      <c r="AI630" s="31" t="s">
        <v>26</v>
      </c>
      <c r="AJ630" s="34">
        <v>2</v>
      </c>
      <c r="AK630" s="34" t="s">
        <v>180</v>
      </c>
      <c r="AL630" s="32">
        <v>6</v>
      </c>
      <c r="AM630" s="32">
        <v>3</v>
      </c>
      <c r="AN630" s="32" t="s">
        <v>61</v>
      </c>
      <c r="AO630" s="33" t="s">
        <v>60</v>
      </c>
      <c r="AP630" s="32" t="s">
        <v>69</v>
      </c>
      <c r="AQ630" s="34" t="s">
        <v>660</v>
      </c>
      <c r="AR630" s="34">
        <v>150000</v>
      </c>
      <c r="AS630" s="34" t="s">
        <v>116</v>
      </c>
      <c r="AT630" s="281" t="s">
        <v>661</v>
      </c>
      <c r="AU630" s="35" t="s">
        <v>181</v>
      </c>
      <c r="AX630" s="23" t="s">
        <v>897</v>
      </c>
      <c r="AY630" s="23" t="s">
        <v>314</v>
      </c>
    </row>
    <row r="631" spans="21:51" x14ac:dyDescent="0.3">
      <c r="U631" s="23"/>
      <c r="V631" s="59"/>
      <c r="W631" s="23"/>
      <c r="X631" s="23"/>
      <c r="Y631" s="59"/>
      <c r="Z631" s="59"/>
      <c r="AA631" s="119"/>
      <c r="AB631" s="120"/>
      <c r="AC631" s="59"/>
      <c r="AD631" s="23"/>
      <c r="AE631" s="23"/>
      <c r="AF631" s="23"/>
      <c r="AG631" s="23"/>
      <c r="AI631" s="31" t="s">
        <v>26</v>
      </c>
      <c r="AJ631" s="34">
        <v>3</v>
      </c>
      <c r="AK631" s="34" t="s">
        <v>187</v>
      </c>
      <c r="AL631" s="32">
        <v>7</v>
      </c>
      <c r="AM631" s="32">
        <v>3</v>
      </c>
      <c r="AN631" s="32" t="s">
        <v>54</v>
      </c>
      <c r="AO631" s="33" t="s">
        <v>55</v>
      </c>
      <c r="AP631" s="32" t="s">
        <v>69</v>
      </c>
      <c r="AQ631" s="34" t="s">
        <v>622</v>
      </c>
      <c r="AR631" s="34">
        <v>180000</v>
      </c>
      <c r="AS631" s="34" t="s">
        <v>116</v>
      </c>
      <c r="AT631" s="281" t="s">
        <v>623</v>
      </c>
      <c r="AU631" s="35" t="s">
        <v>624</v>
      </c>
      <c r="AX631" s="23" t="s">
        <v>897</v>
      </c>
      <c r="AY631" s="23" t="s">
        <v>143</v>
      </c>
    </row>
    <row r="632" spans="21:51" x14ac:dyDescent="0.3">
      <c r="U632" s="23"/>
      <c r="V632" s="59"/>
      <c r="W632" s="23"/>
      <c r="X632" s="23"/>
      <c r="Y632" s="59"/>
      <c r="Z632" s="59"/>
      <c r="AA632" s="119"/>
      <c r="AB632" s="120"/>
      <c r="AC632" s="59"/>
      <c r="AD632" s="23"/>
      <c r="AE632" s="23"/>
      <c r="AF632" s="23"/>
      <c r="AG632" s="23"/>
      <c r="AI632" s="31" t="s">
        <v>26</v>
      </c>
      <c r="AJ632" s="34">
        <v>4</v>
      </c>
      <c r="AK632" s="34" t="s">
        <v>633</v>
      </c>
      <c r="AL632" s="32">
        <v>6</v>
      </c>
      <c r="AM632" s="32">
        <v>4</v>
      </c>
      <c r="AN632" s="32" t="s">
        <v>61</v>
      </c>
      <c r="AO632" s="33" t="s">
        <v>72</v>
      </c>
      <c r="AP632" s="32" t="s">
        <v>69</v>
      </c>
      <c r="AQ632" s="34" t="s">
        <v>634</v>
      </c>
      <c r="AR632" s="34">
        <v>210000</v>
      </c>
      <c r="AS632" s="34" t="s">
        <v>116</v>
      </c>
      <c r="AT632" s="281" t="s">
        <v>635</v>
      </c>
      <c r="AU632" s="35" t="s">
        <v>407</v>
      </c>
      <c r="AX632" s="23" t="s">
        <v>897</v>
      </c>
      <c r="AY632" s="23" t="s">
        <v>315</v>
      </c>
    </row>
    <row r="633" spans="21:51" x14ac:dyDescent="0.3">
      <c r="U633" s="23"/>
      <c r="V633" s="59"/>
      <c r="W633" s="23"/>
      <c r="X633" s="23"/>
      <c r="Y633" s="59"/>
      <c r="Z633" s="59"/>
      <c r="AA633" s="119"/>
      <c r="AB633" s="120"/>
      <c r="AC633" s="59"/>
      <c r="AD633" s="23"/>
      <c r="AE633" s="23"/>
      <c r="AF633" s="23"/>
      <c r="AG633" s="23"/>
      <c r="AI633" s="31" t="s">
        <v>26</v>
      </c>
      <c r="AJ633" s="34">
        <v>5</v>
      </c>
      <c r="AK633" s="34" t="s">
        <v>183</v>
      </c>
      <c r="AL633" s="32">
        <v>8</v>
      </c>
      <c r="AM633" s="32">
        <v>4</v>
      </c>
      <c r="AN633" s="32" t="s">
        <v>60</v>
      </c>
      <c r="AO633" s="33" t="s">
        <v>61</v>
      </c>
      <c r="AP633" s="32" t="s">
        <v>69</v>
      </c>
      <c r="AQ633" s="34" t="s">
        <v>184</v>
      </c>
      <c r="AR633" s="34">
        <v>220000</v>
      </c>
      <c r="AS633" s="34" t="s">
        <v>116</v>
      </c>
      <c r="AT633" s="281" t="s">
        <v>670</v>
      </c>
      <c r="AU633" s="35" t="s">
        <v>185</v>
      </c>
      <c r="AX633" s="23" t="s">
        <v>897</v>
      </c>
      <c r="AY633" s="23" t="s">
        <v>317</v>
      </c>
    </row>
    <row r="634" spans="21:51" x14ac:dyDescent="0.3">
      <c r="U634" s="23"/>
      <c r="V634" s="59"/>
      <c r="W634" s="23"/>
      <c r="X634" s="23"/>
      <c r="Y634" s="59"/>
      <c r="Z634" s="59"/>
      <c r="AA634" s="119"/>
      <c r="AB634" s="120"/>
      <c r="AC634" s="59"/>
      <c r="AD634" s="23"/>
      <c r="AE634" s="23"/>
      <c r="AF634" s="23"/>
      <c r="AG634" s="23"/>
      <c r="AI634" s="31" t="s">
        <v>26</v>
      </c>
      <c r="AJ634" s="34">
        <v>6</v>
      </c>
      <c r="AK634" s="34" t="s">
        <v>603</v>
      </c>
      <c r="AL634" s="32">
        <v>7</v>
      </c>
      <c r="AM634" s="32">
        <v>4</v>
      </c>
      <c r="AN634" s="32" t="s">
        <v>54</v>
      </c>
      <c r="AO634" s="33" t="s">
        <v>60</v>
      </c>
      <c r="AP634" s="32" t="s">
        <v>69</v>
      </c>
      <c r="AQ634" s="34" t="s">
        <v>411</v>
      </c>
      <c r="AR634" s="34">
        <v>230000</v>
      </c>
      <c r="AS634" s="34" t="s">
        <v>116</v>
      </c>
      <c r="AT634" s="281" t="s">
        <v>605</v>
      </c>
      <c r="AU634" s="35" t="s">
        <v>408</v>
      </c>
      <c r="AX634" s="23" t="s">
        <v>897</v>
      </c>
      <c r="AY634" s="23" t="s">
        <v>201</v>
      </c>
    </row>
    <row r="635" spans="21:51" x14ac:dyDescent="0.3">
      <c r="U635" s="23"/>
      <c r="V635" s="59"/>
      <c r="W635" s="23"/>
      <c r="X635" s="23"/>
      <c r="Y635" s="59"/>
      <c r="Z635" s="59"/>
      <c r="AA635" s="119"/>
      <c r="AB635" s="120"/>
      <c r="AC635" s="59"/>
      <c r="AD635" s="23"/>
      <c r="AE635" s="23"/>
      <c r="AF635" s="23"/>
      <c r="AG635" s="23"/>
      <c r="AI635" s="31" t="s">
        <v>26</v>
      </c>
      <c r="AJ635" s="34">
        <v>7</v>
      </c>
      <c r="AK635" s="44" t="s">
        <v>79</v>
      </c>
      <c r="AL635" s="33">
        <v>5</v>
      </c>
      <c r="AM635" s="32">
        <v>5</v>
      </c>
      <c r="AN635" s="32" t="s">
        <v>61</v>
      </c>
      <c r="AO635" s="33" t="s">
        <v>61</v>
      </c>
      <c r="AP635" s="32" t="s">
        <v>73</v>
      </c>
      <c r="AQ635" s="34" t="s">
        <v>615</v>
      </c>
      <c r="AR635" s="34">
        <v>250000</v>
      </c>
      <c r="AS635" s="34" t="s">
        <v>116</v>
      </c>
      <c r="AT635" s="281" t="s">
        <v>574</v>
      </c>
      <c r="AU635" s="35" t="s">
        <v>618</v>
      </c>
      <c r="AX635" s="23" t="s">
        <v>897</v>
      </c>
      <c r="AY635" s="23" t="s">
        <v>1087</v>
      </c>
    </row>
    <row r="636" spans="21:51" x14ac:dyDescent="0.3">
      <c r="U636" s="23"/>
      <c r="V636" s="59"/>
      <c r="W636" s="23"/>
      <c r="X636" s="23"/>
      <c r="Y636" s="59"/>
      <c r="Z636" s="59"/>
      <c r="AA636" s="119"/>
      <c r="AB636" s="120"/>
      <c r="AC636" s="59"/>
      <c r="AD636" s="23"/>
      <c r="AE636" s="23"/>
      <c r="AF636" s="23"/>
      <c r="AG636" s="23"/>
      <c r="AI636" s="31" t="s">
        <v>26</v>
      </c>
      <c r="AJ636" s="34">
        <v>8</v>
      </c>
      <c r="AK636" s="34" t="s">
        <v>77</v>
      </c>
      <c r="AL636" s="32">
        <v>5</v>
      </c>
      <c r="AM636" s="32">
        <v>2</v>
      </c>
      <c r="AN636" s="32" t="s">
        <v>60</v>
      </c>
      <c r="AO636" s="33" t="s">
        <v>72</v>
      </c>
      <c r="AP636" s="32" t="s">
        <v>93</v>
      </c>
      <c r="AQ636" s="34" t="s">
        <v>616</v>
      </c>
      <c r="AR636" s="34">
        <v>0</v>
      </c>
      <c r="AS636" s="34" t="s">
        <v>116</v>
      </c>
      <c r="AT636" s="281" t="s">
        <v>617</v>
      </c>
      <c r="AU636" s="35" t="s">
        <v>619</v>
      </c>
      <c r="AX636" s="23" t="s">
        <v>897</v>
      </c>
      <c r="AY636" s="23" t="s">
        <v>318</v>
      </c>
    </row>
    <row r="637" spans="21:51" x14ac:dyDescent="0.3">
      <c r="U637" s="23"/>
      <c r="V637" s="59"/>
      <c r="W637" s="23"/>
      <c r="X637" s="23"/>
      <c r="Y637" s="59"/>
      <c r="Z637" s="59"/>
      <c r="AA637" s="119"/>
      <c r="AB637" s="120"/>
      <c r="AC637" s="59"/>
      <c r="AD637" s="23"/>
      <c r="AE637" s="23"/>
      <c r="AF637" s="23"/>
      <c r="AG637" s="23"/>
      <c r="AI637" s="31" t="s">
        <v>26</v>
      </c>
      <c r="AJ637" s="34">
        <v>9</v>
      </c>
      <c r="AK637" s="34" t="s">
        <v>553</v>
      </c>
      <c r="AL637" s="32">
        <v>6</v>
      </c>
      <c r="AM637" s="32">
        <v>5</v>
      </c>
      <c r="AN637" s="32" t="s">
        <v>54</v>
      </c>
      <c r="AO637" s="33" t="s">
        <v>60</v>
      </c>
      <c r="AP637" s="32" t="s">
        <v>73</v>
      </c>
      <c r="AQ637" s="34" t="s">
        <v>410</v>
      </c>
      <c r="AR637" s="34">
        <v>300000</v>
      </c>
      <c r="AS637" s="34" t="s">
        <v>116</v>
      </c>
      <c r="AT637" s="281" t="s">
        <v>554</v>
      </c>
      <c r="AU637" s="35" t="s">
        <v>412</v>
      </c>
      <c r="AX637" s="23" t="s">
        <v>897</v>
      </c>
      <c r="AY637" s="23" t="s">
        <v>319</v>
      </c>
    </row>
    <row r="638" spans="21:51" x14ac:dyDescent="0.3">
      <c r="U638" s="23"/>
      <c r="V638" s="59"/>
      <c r="W638" s="23"/>
      <c r="X638" s="23"/>
      <c r="Y638" s="59"/>
      <c r="Z638" s="59"/>
      <c r="AA638" s="119"/>
      <c r="AB638" s="120"/>
      <c r="AC638" s="59"/>
      <c r="AD638" s="23"/>
      <c r="AE638" s="23"/>
      <c r="AF638" s="23"/>
      <c r="AG638" s="23"/>
      <c r="AI638" s="31" t="s">
        <v>26</v>
      </c>
      <c r="AJ638" s="34">
        <v>10</v>
      </c>
      <c r="AK638" s="34" t="s">
        <v>58</v>
      </c>
      <c r="AL638" s="32" t="s">
        <v>58</v>
      </c>
      <c r="AM638" s="32" t="s">
        <v>58</v>
      </c>
      <c r="AN638" s="32" t="s">
        <v>58</v>
      </c>
      <c r="AO638" s="33" t="s">
        <v>58</v>
      </c>
      <c r="AP638" s="32" t="s">
        <v>58</v>
      </c>
      <c r="AQ638" s="34" t="s">
        <v>58</v>
      </c>
      <c r="AR638" s="34" t="s">
        <v>58</v>
      </c>
      <c r="AS638" s="34" t="s">
        <v>58</v>
      </c>
      <c r="AT638" s="281" t="s">
        <v>58</v>
      </c>
      <c r="AU638" s="35" t="s">
        <v>58</v>
      </c>
      <c r="AX638" s="23" t="s">
        <v>897</v>
      </c>
      <c r="AY638" s="23" t="s">
        <v>1088</v>
      </c>
    </row>
    <row r="639" spans="21:51" x14ac:dyDescent="0.3">
      <c r="U639" s="23"/>
      <c r="V639" s="59"/>
      <c r="W639" s="23"/>
      <c r="X639" s="23"/>
      <c r="Y639" s="59"/>
      <c r="Z639" s="59"/>
      <c r="AA639" s="119"/>
      <c r="AB639" s="120"/>
      <c r="AC639" s="59"/>
      <c r="AD639" s="23"/>
      <c r="AE639" s="23"/>
      <c r="AF639" s="23"/>
      <c r="AG639" s="23"/>
      <c r="AI639" s="31" t="s">
        <v>26</v>
      </c>
      <c r="AJ639" s="34">
        <v>11</v>
      </c>
      <c r="AK639" s="34" t="s">
        <v>58</v>
      </c>
      <c r="AL639" s="32" t="s">
        <v>58</v>
      </c>
      <c r="AM639" s="32" t="s">
        <v>58</v>
      </c>
      <c r="AN639" s="32" t="s">
        <v>58</v>
      </c>
      <c r="AO639" s="33" t="s">
        <v>58</v>
      </c>
      <c r="AP639" s="32" t="s">
        <v>58</v>
      </c>
      <c r="AQ639" s="34" t="s">
        <v>58</v>
      </c>
      <c r="AR639" s="34" t="s">
        <v>58</v>
      </c>
      <c r="AS639" s="34" t="s">
        <v>58</v>
      </c>
      <c r="AT639" s="281" t="s">
        <v>58</v>
      </c>
      <c r="AU639" s="35" t="s">
        <v>58</v>
      </c>
      <c r="AX639" s="23" t="s">
        <v>897</v>
      </c>
      <c r="AY639" s="23" t="s">
        <v>320</v>
      </c>
    </row>
    <row r="640" spans="21:51" x14ac:dyDescent="0.3">
      <c r="U640" s="23"/>
      <c r="V640" s="59"/>
      <c r="W640" s="23"/>
      <c r="X640" s="23"/>
      <c r="Y640" s="59"/>
      <c r="Z640" s="59"/>
      <c r="AA640" s="119"/>
      <c r="AB640" s="120"/>
      <c r="AC640" s="59"/>
      <c r="AD640" s="23"/>
      <c r="AE640" s="23"/>
      <c r="AF640" s="23"/>
      <c r="AG640" s="23"/>
      <c r="AI640" s="31" t="s">
        <v>26</v>
      </c>
      <c r="AJ640" s="34">
        <v>12</v>
      </c>
      <c r="AK640" s="34" t="s">
        <v>58</v>
      </c>
      <c r="AL640" s="32" t="s">
        <v>58</v>
      </c>
      <c r="AM640" s="32" t="s">
        <v>58</v>
      </c>
      <c r="AN640" s="32" t="s">
        <v>58</v>
      </c>
      <c r="AO640" s="33" t="s">
        <v>58</v>
      </c>
      <c r="AP640" s="32" t="s">
        <v>58</v>
      </c>
      <c r="AQ640" s="34" t="s">
        <v>58</v>
      </c>
      <c r="AR640" s="34" t="s">
        <v>58</v>
      </c>
      <c r="AS640" s="34" t="s">
        <v>58</v>
      </c>
      <c r="AT640" s="281" t="s">
        <v>58</v>
      </c>
      <c r="AU640" s="35" t="s">
        <v>58</v>
      </c>
      <c r="AX640" s="23" t="s">
        <v>897</v>
      </c>
      <c r="AY640" s="23" t="s">
        <v>1092</v>
      </c>
    </row>
    <row r="641" spans="21:51" x14ac:dyDescent="0.3">
      <c r="U641" s="23"/>
      <c r="V641" s="59"/>
      <c r="W641" s="23"/>
      <c r="X641" s="23"/>
      <c r="Y641" s="59"/>
      <c r="Z641" s="59"/>
      <c r="AA641" s="119"/>
      <c r="AB641" s="120"/>
      <c r="AC641" s="59"/>
      <c r="AD641" s="23"/>
      <c r="AE641" s="23"/>
      <c r="AF641" s="23"/>
      <c r="AG641" s="23"/>
      <c r="AI641" s="31" t="s">
        <v>26</v>
      </c>
      <c r="AJ641" s="34">
        <v>13</v>
      </c>
      <c r="AK641" s="34" t="s">
        <v>58</v>
      </c>
      <c r="AL641" s="32" t="s">
        <v>58</v>
      </c>
      <c r="AM641" s="32" t="s">
        <v>58</v>
      </c>
      <c r="AN641" s="32" t="s">
        <v>58</v>
      </c>
      <c r="AO641" s="33" t="s">
        <v>58</v>
      </c>
      <c r="AP641" s="32" t="s">
        <v>58</v>
      </c>
      <c r="AQ641" s="34" t="s">
        <v>58</v>
      </c>
      <c r="AR641" s="34" t="s">
        <v>58</v>
      </c>
      <c r="AS641" s="34" t="s">
        <v>58</v>
      </c>
      <c r="AT641" s="281" t="s">
        <v>58</v>
      </c>
      <c r="AU641" s="35" t="s">
        <v>58</v>
      </c>
      <c r="AX641" s="23" t="s">
        <v>897</v>
      </c>
      <c r="AY641" s="23" t="s">
        <v>1091</v>
      </c>
    </row>
    <row r="642" spans="21:51" x14ac:dyDescent="0.3">
      <c r="U642" s="23"/>
      <c r="V642" s="59"/>
      <c r="W642" s="23"/>
      <c r="X642" s="23"/>
      <c r="Y642" s="59"/>
      <c r="Z642" s="59"/>
      <c r="AA642" s="119"/>
      <c r="AB642" s="120"/>
      <c r="AC642" s="59"/>
      <c r="AD642" s="23"/>
      <c r="AE642" s="23"/>
      <c r="AF642" s="23"/>
      <c r="AG642" s="23"/>
      <c r="AI642" s="31" t="s">
        <v>26</v>
      </c>
      <c r="AJ642" s="34">
        <v>14</v>
      </c>
      <c r="AK642" s="34" t="s">
        <v>58</v>
      </c>
      <c r="AL642" s="32" t="s">
        <v>58</v>
      </c>
      <c r="AM642" s="32" t="s">
        <v>58</v>
      </c>
      <c r="AN642" s="32" t="s">
        <v>58</v>
      </c>
      <c r="AO642" s="33" t="s">
        <v>58</v>
      </c>
      <c r="AP642" s="32" t="s">
        <v>58</v>
      </c>
      <c r="AQ642" s="34" t="s">
        <v>58</v>
      </c>
      <c r="AR642" s="34" t="s">
        <v>58</v>
      </c>
      <c r="AS642" s="34" t="s">
        <v>58</v>
      </c>
      <c r="AT642" s="281" t="s">
        <v>58</v>
      </c>
      <c r="AU642" s="35" t="s">
        <v>58</v>
      </c>
      <c r="AX642" s="23" t="s">
        <v>897</v>
      </c>
      <c r="AY642" s="23" t="s">
        <v>1094</v>
      </c>
    </row>
    <row r="643" spans="21:51" x14ac:dyDescent="0.3">
      <c r="U643" s="23"/>
      <c r="V643" s="59"/>
      <c r="W643" s="23"/>
      <c r="X643" s="23"/>
      <c r="Y643" s="59"/>
      <c r="Z643" s="59"/>
      <c r="AA643" s="119"/>
      <c r="AB643" s="120"/>
      <c r="AC643" s="59"/>
      <c r="AD643" s="23"/>
      <c r="AE643" s="23"/>
      <c r="AF643" s="23"/>
      <c r="AG643" s="23"/>
      <c r="AI643" s="31" t="s">
        <v>26</v>
      </c>
      <c r="AJ643" s="34">
        <v>15</v>
      </c>
      <c r="AK643" s="34" t="s">
        <v>58</v>
      </c>
      <c r="AL643" s="32" t="s">
        <v>58</v>
      </c>
      <c r="AM643" s="32" t="s">
        <v>58</v>
      </c>
      <c r="AN643" s="32" t="s">
        <v>58</v>
      </c>
      <c r="AO643" s="33" t="s">
        <v>58</v>
      </c>
      <c r="AP643" s="32" t="s">
        <v>58</v>
      </c>
      <c r="AQ643" s="34" t="s">
        <v>58</v>
      </c>
      <c r="AR643" s="34" t="s">
        <v>58</v>
      </c>
      <c r="AS643" s="34" t="s">
        <v>58</v>
      </c>
      <c r="AT643" s="281" t="s">
        <v>58</v>
      </c>
      <c r="AU643" s="35" t="s">
        <v>58</v>
      </c>
      <c r="AX643" s="23" t="s">
        <v>897</v>
      </c>
      <c r="AY643" s="23" t="s">
        <v>325</v>
      </c>
    </row>
    <row r="644" spans="21:51" x14ac:dyDescent="0.3">
      <c r="U644" s="23"/>
      <c r="V644" s="59"/>
      <c r="W644" s="23"/>
      <c r="X644" s="23"/>
      <c r="Y644" s="59"/>
      <c r="Z644" s="59"/>
      <c r="AA644" s="119"/>
      <c r="AB644" s="120"/>
      <c r="AC644" s="59"/>
      <c r="AD644" s="23"/>
      <c r="AE644" s="23"/>
      <c r="AF644" s="23"/>
      <c r="AG644" s="23"/>
      <c r="AI644" s="31" t="s">
        <v>26</v>
      </c>
      <c r="AJ644" s="34">
        <v>16</v>
      </c>
      <c r="AK644" s="34" t="s">
        <v>58</v>
      </c>
      <c r="AL644" s="32" t="s">
        <v>58</v>
      </c>
      <c r="AM644" s="32" t="s">
        <v>58</v>
      </c>
      <c r="AN644" s="32" t="s">
        <v>58</v>
      </c>
      <c r="AO644" s="33" t="s">
        <v>58</v>
      </c>
      <c r="AP644" s="32" t="s">
        <v>58</v>
      </c>
      <c r="AQ644" s="34" t="s">
        <v>58</v>
      </c>
      <c r="AR644" s="34" t="s">
        <v>58</v>
      </c>
      <c r="AS644" s="34" t="s">
        <v>58</v>
      </c>
      <c r="AT644" s="281" t="s">
        <v>58</v>
      </c>
      <c r="AU644" s="35" t="s">
        <v>58</v>
      </c>
      <c r="AX644" s="23" t="s">
        <v>897</v>
      </c>
      <c r="AY644" s="23" t="s">
        <v>1098</v>
      </c>
    </row>
    <row r="645" spans="21:51" x14ac:dyDescent="0.3">
      <c r="U645" s="23"/>
      <c r="V645" s="59"/>
      <c r="W645" s="23"/>
      <c r="X645" s="23"/>
      <c r="Y645" s="59"/>
      <c r="Z645" s="59"/>
      <c r="AA645" s="119"/>
      <c r="AB645" s="120"/>
      <c r="AC645" s="59"/>
      <c r="AD645" s="23"/>
      <c r="AE645" s="23"/>
      <c r="AF645" s="23"/>
      <c r="AG645" s="23"/>
      <c r="AI645" s="31" t="s">
        <v>26</v>
      </c>
      <c r="AJ645" s="34">
        <v>17</v>
      </c>
      <c r="AK645" s="34" t="s">
        <v>58</v>
      </c>
      <c r="AL645" s="32" t="s">
        <v>58</v>
      </c>
      <c r="AM645" s="32" t="s">
        <v>58</v>
      </c>
      <c r="AN645" s="32" t="s">
        <v>58</v>
      </c>
      <c r="AO645" s="33" t="s">
        <v>58</v>
      </c>
      <c r="AP645" s="32" t="s">
        <v>58</v>
      </c>
      <c r="AQ645" s="34" t="s">
        <v>58</v>
      </c>
      <c r="AR645" s="34" t="s">
        <v>58</v>
      </c>
      <c r="AS645" s="34" t="s">
        <v>58</v>
      </c>
      <c r="AT645" s="281" t="s">
        <v>58</v>
      </c>
      <c r="AU645" s="35" t="s">
        <v>58</v>
      </c>
      <c r="AX645" s="23" t="s">
        <v>897</v>
      </c>
      <c r="AY645" s="23" t="s">
        <v>316</v>
      </c>
    </row>
    <row r="646" spans="21:51" x14ac:dyDescent="0.3">
      <c r="U646" s="23"/>
      <c r="V646" s="59"/>
      <c r="W646" s="23"/>
      <c r="X646" s="23"/>
      <c r="Y646" s="59"/>
      <c r="Z646" s="59"/>
      <c r="AA646" s="119"/>
      <c r="AB646" s="120"/>
      <c r="AC646" s="59"/>
      <c r="AD646" s="23"/>
      <c r="AE646" s="23"/>
      <c r="AF646" s="23"/>
      <c r="AG646" s="23"/>
      <c r="AI646" s="31" t="s">
        <v>26</v>
      </c>
      <c r="AJ646" s="34">
        <v>18</v>
      </c>
      <c r="AK646" s="34" t="s">
        <v>58</v>
      </c>
      <c r="AL646" s="32" t="s">
        <v>58</v>
      </c>
      <c r="AM646" s="32" t="s">
        <v>58</v>
      </c>
      <c r="AN646" s="32" t="s">
        <v>58</v>
      </c>
      <c r="AO646" s="33" t="s">
        <v>58</v>
      </c>
      <c r="AP646" s="32" t="s">
        <v>58</v>
      </c>
      <c r="AQ646" s="34" t="s">
        <v>58</v>
      </c>
      <c r="AR646" s="34" t="s">
        <v>58</v>
      </c>
      <c r="AS646" s="34" t="s">
        <v>58</v>
      </c>
      <c r="AT646" s="281" t="s">
        <v>58</v>
      </c>
      <c r="AU646" s="35" t="s">
        <v>58</v>
      </c>
      <c r="AX646" s="23" t="s">
        <v>897</v>
      </c>
      <c r="AY646" s="23" t="s">
        <v>354</v>
      </c>
    </row>
    <row r="647" spans="21:51" ht="15" thickBot="1" x14ac:dyDescent="0.35">
      <c r="U647" s="23"/>
      <c r="V647" s="59"/>
      <c r="W647" s="23"/>
      <c r="X647" s="23"/>
      <c r="Y647" s="59"/>
      <c r="Z647" s="59"/>
      <c r="AA647" s="119"/>
      <c r="AB647" s="120"/>
      <c r="AC647" s="59"/>
      <c r="AD647" s="23"/>
      <c r="AE647" s="23"/>
      <c r="AF647" s="23"/>
      <c r="AG647" s="23"/>
      <c r="AI647" s="50" t="s">
        <v>26</v>
      </c>
      <c r="AJ647" s="51">
        <v>19</v>
      </c>
      <c r="AK647" s="51" t="s">
        <v>58</v>
      </c>
      <c r="AL647" s="56" t="s">
        <v>58</v>
      </c>
      <c r="AM647" s="56" t="s">
        <v>58</v>
      </c>
      <c r="AN647" s="56" t="s">
        <v>58</v>
      </c>
      <c r="AO647" s="57" t="s">
        <v>58</v>
      </c>
      <c r="AP647" s="56" t="s">
        <v>58</v>
      </c>
      <c r="AQ647" s="51" t="s">
        <v>58</v>
      </c>
      <c r="AR647" s="51" t="s">
        <v>58</v>
      </c>
      <c r="AS647" s="51" t="s">
        <v>58</v>
      </c>
      <c r="AT647" s="296" t="s">
        <v>58</v>
      </c>
      <c r="AU647" s="58" t="s">
        <v>58</v>
      </c>
      <c r="AX647" s="23" t="s">
        <v>897</v>
      </c>
      <c r="AY647" s="23" t="s">
        <v>1097</v>
      </c>
    </row>
    <row r="648" spans="21:51" x14ac:dyDescent="0.3">
      <c r="U648" s="23"/>
      <c r="V648" s="59"/>
      <c r="W648" s="23"/>
      <c r="X648" s="23"/>
      <c r="Y648" s="59"/>
      <c r="Z648" s="59"/>
      <c r="AA648" s="119"/>
      <c r="AB648" s="120"/>
      <c r="AC648" s="59"/>
      <c r="AD648" s="23"/>
      <c r="AE648" s="23"/>
      <c r="AF648" s="23"/>
      <c r="AG648" s="23"/>
      <c r="AI648" s="13" t="s">
        <v>1064</v>
      </c>
      <c r="AJ648" s="15">
        <v>1</v>
      </c>
      <c r="AK648" s="45" t="s">
        <v>53</v>
      </c>
      <c r="AL648" s="49">
        <v>7</v>
      </c>
      <c r="AM648" s="14">
        <v>1</v>
      </c>
      <c r="AN648" s="14" t="s">
        <v>54</v>
      </c>
      <c r="AO648" s="49" t="s">
        <v>55</v>
      </c>
      <c r="AP648" s="14" t="s">
        <v>56</v>
      </c>
      <c r="AQ648" s="15" t="s">
        <v>543</v>
      </c>
      <c r="AR648" s="15">
        <v>80000</v>
      </c>
      <c r="AS648" s="15" t="s">
        <v>86</v>
      </c>
      <c r="AT648" s="279" t="s">
        <v>549</v>
      </c>
      <c r="AU648" s="16" t="s">
        <v>544</v>
      </c>
      <c r="AX648" s="23" t="s">
        <v>897</v>
      </c>
      <c r="AY648" s="23" t="s">
        <v>347</v>
      </c>
    </row>
    <row r="649" spans="21:51" x14ac:dyDescent="0.3">
      <c r="U649" s="23"/>
      <c r="V649" s="59"/>
      <c r="W649" s="23"/>
      <c r="X649" s="23"/>
      <c r="Y649" s="59"/>
      <c r="Z649" s="59"/>
      <c r="AA649" s="119"/>
      <c r="AB649" s="120"/>
      <c r="AC649" s="59"/>
      <c r="AD649" s="23"/>
      <c r="AE649" s="23"/>
      <c r="AF649" s="23"/>
      <c r="AG649" s="23"/>
      <c r="AI649" s="31" t="s">
        <v>1064</v>
      </c>
      <c r="AJ649" s="34">
        <v>2</v>
      </c>
      <c r="AK649" s="34" t="s">
        <v>155</v>
      </c>
      <c r="AL649" s="32">
        <v>7</v>
      </c>
      <c r="AM649" s="32">
        <v>2</v>
      </c>
      <c r="AN649" s="32" t="s">
        <v>54</v>
      </c>
      <c r="AO649" s="33" t="s">
        <v>54</v>
      </c>
      <c r="AP649" s="32" t="s">
        <v>62</v>
      </c>
      <c r="AQ649" s="34" t="s">
        <v>156</v>
      </c>
      <c r="AR649" s="34">
        <v>150000</v>
      </c>
      <c r="AS649" s="34" t="s">
        <v>86</v>
      </c>
      <c r="AT649" s="281" t="s">
        <v>612</v>
      </c>
      <c r="AU649" s="35" t="s">
        <v>157</v>
      </c>
      <c r="AX649" s="23" t="s">
        <v>897</v>
      </c>
      <c r="AY649" s="23" t="s">
        <v>1096</v>
      </c>
    </row>
    <row r="650" spans="21:51" x14ac:dyDescent="0.3">
      <c r="U650" s="23"/>
      <c r="V650" s="59"/>
      <c r="W650" s="23"/>
      <c r="X650" s="23"/>
      <c r="Y650" s="59"/>
      <c r="Z650" s="59"/>
      <c r="AA650" s="119"/>
      <c r="AB650" s="120"/>
      <c r="AC650" s="59"/>
      <c r="AD650" s="23"/>
      <c r="AE650" s="23"/>
      <c r="AF650" s="23"/>
      <c r="AG650" s="23"/>
      <c r="AI650" s="31" t="s">
        <v>1064</v>
      </c>
      <c r="AJ650" s="34">
        <v>3</v>
      </c>
      <c r="AK650" s="34" t="s">
        <v>640</v>
      </c>
      <c r="AL650" s="32">
        <v>7</v>
      </c>
      <c r="AM650" s="32">
        <v>3</v>
      </c>
      <c r="AN650" s="32" t="s">
        <v>54</v>
      </c>
      <c r="AO650" s="33" t="s">
        <v>60</v>
      </c>
      <c r="AP650" s="32" t="s">
        <v>62</v>
      </c>
      <c r="AQ650" s="34" t="s">
        <v>641</v>
      </c>
      <c r="AR650" s="34">
        <v>160000</v>
      </c>
      <c r="AS650" s="34" t="s">
        <v>86</v>
      </c>
      <c r="AT650" s="281" t="s">
        <v>563</v>
      </c>
      <c r="AU650" s="35" t="s">
        <v>642</v>
      </c>
      <c r="AX650" s="23" t="s">
        <v>897</v>
      </c>
      <c r="AY650" s="23" t="s">
        <v>1093</v>
      </c>
    </row>
    <row r="651" spans="21:51" x14ac:dyDescent="0.3">
      <c r="U651" s="23"/>
      <c r="V651" s="59"/>
      <c r="W651" s="23"/>
      <c r="X651" s="23"/>
      <c r="Y651" s="59"/>
      <c r="Z651" s="59"/>
      <c r="AA651" s="119"/>
      <c r="AB651" s="120"/>
      <c r="AC651" s="59"/>
      <c r="AD651" s="23"/>
      <c r="AE651" s="23"/>
      <c r="AF651" s="23"/>
      <c r="AG651" s="23"/>
      <c r="AI651" s="31" t="s">
        <v>1064</v>
      </c>
      <c r="AJ651" s="34">
        <v>4</v>
      </c>
      <c r="AK651" s="34" t="s">
        <v>162</v>
      </c>
      <c r="AL651" s="32">
        <v>5</v>
      </c>
      <c r="AM651" s="32">
        <v>5</v>
      </c>
      <c r="AN651" s="32" t="s">
        <v>61</v>
      </c>
      <c r="AO651" s="33" t="s">
        <v>72</v>
      </c>
      <c r="AP651" s="32" t="s">
        <v>73</v>
      </c>
      <c r="AQ651" s="34" t="s">
        <v>676</v>
      </c>
      <c r="AR651" s="34">
        <v>220000</v>
      </c>
      <c r="AS651" s="34" t="s">
        <v>86</v>
      </c>
      <c r="AT651" s="281" t="s">
        <v>677</v>
      </c>
      <c r="AU651" s="35" t="s">
        <v>678</v>
      </c>
      <c r="AX651" s="23" t="s">
        <v>897</v>
      </c>
      <c r="AY651" s="23" t="s">
        <v>1095</v>
      </c>
    </row>
    <row r="652" spans="21:51" x14ac:dyDescent="0.3">
      <c r="U652" s="23"/>
      <c r="V652" s="59"/>
      <c r="W652" s="23"/>
      <c r="X652" s="23"/>
      <c r="Y652" s="59"/>
      <c r="Z652" s="59"/>
      <c r="AA652" s="119"/>
      <c r="AB652" s="120"/>
      <c r="AC652" s="59"/>
      <c r="AD652" s="23"/>
      <c r="AE652" s="23"/>
      <c r="AF652" s="23"/>
      <c r="AG652" s="23"/>
      <c r="AI652" s="31" t="s">
        <v>1064</v>
      </c>
      <c r="AJ652" s="34">
        <v>5</v>
      </c>
      <c r="AK652" s="34" t="s">
        <v>79</v>
      </c>
      <c r="AL652" s="32">
        <v>5</v>
      </c>
      <c r="AM652" s="32">
        <v>5</v>
      </c>
      <c r="AN652" s="32" t="s">
        <v>61</v>
      </c>
      <c r="AO652" s="33" t="s">
        <v>61</v>
      </c>
      <c r="AP652" s="32" t="s">
        <v>73</v>
      </c>
      <c r="AQ652" s="34" t="s">
        <v>615</v>
      </c>
      <c r="AR652" s="34">
        <v>250000</v>
      </c>
      <c r="AS652" s="34" t="s">
        <v>86</v>
      </c>
      <c r="AT652" s="281" t="s">
        <v>574</v>
      </c>
      <c r="AU652" s="35" t="s">
        <v>618</v>
      </c>
      <c r="AX652" s="23" t="s">
        <v>897</v>
      </c>
      <c r="AY652" s="23" t="s">
        <v>1099</v>
      </c>
    </row>
    <row r="653" spans="21:51" x14ac:dyDescent="0.3">
      <c r="U653" s="23"/>
      <c r="V653" s="59"/>
      <c r="W653" s="23"/>
      <c r="X653" s="23"/>
      <c r="Y653" s="59"/>
      <c r="Z653" s="59"/>
      <c r="AA653" s="119"/>
      <c r="AB653" s="120"/>
      <c r="AC653" s="59"/>
      <c r="AD653" s="23"/>
      <c r="AE653" s="23"/>
      <c r="AF653" s="23"/>
      <c r="AG653" s="23"/>
      <c r="AI653" s="31" t="s">
        <v>1064</v>
      </c>
      <c r="AJ653" s="34">
        <v>6</v>
      </c>
      <c r="AK653" s="34" t="s">
        <v>77</v>
      </c>
      <c r="AL653" s="32">
        <v>5</v>
      </c>
      <c r="AM653" s="32">
        <v>2</v>
      </c>
      <c r="AN653" s="32" t="s">
        <v>60</v>
      </c>
      <c r="AO653" s="33" t="s">
        <v>72</v>
      </c>
      <c r="AP653" s="32" t="s">
        <v>93</v>
      </c>
      <c r="AQ653" s="34" t="s">
        <v>616</v>
      </c>
      <c r="AR653" s="34">
        <v>0</v>
      </c>
      <c r="AS653" s="34" t="s">
        <v>86</v>
      </c>
      <c r="AT653" s="281" t="s">
        <v>617</v>
      </c>
      <c r="AU653" s="35" t="s">
        <v>619</v>
      </c>
      <c r="AX653" s="23" t="s">
        <v>897</v>
      </c>
      <c r="AY653" s="23" t="s">
        <v>141</v>
      </c>
    </row>
    <row r="654" spans="21:51" x14ac:dyDescent="0.3">
      <c r="U654" s="23"/>
      <c r="V654" s="59"/>
      <c r="W654" s="23"/>
      <c r="X654" s="23"/>
      <c r="Y654" s="59"/>
      <c r="Z654" s="59"/>
      <c r="AA654" s="119"/>
      <c r="AB654" s="120"/>
      <c r="AC654" s="59"/>
      <c r="AD654" s="23"/>
      <c r="AE654" s="23"/>
      <c r="AF654" s="23"/>
      <c r="AG654" s="23"/>
      <c r="AI654" s="31" t="s">
        <v>1064</v>
      </c>
      <c r="AJ654" s="34">
        <v>7</v>
      </c>
      <c r="AK654" s="44" t="s">
        <v>166</v>
      </c>
      <c r="AL654" s="33">
        <v>8</v>
      </c>
      <c r="AM654" s="32">
        <v>3</v>
      </c>
      <c r="AN654" s="32" t="s">
        <v>167</v>
      </c>
      <c r="AO654" s="33" t="s">
        <v>60</v>
      </c>
      <c r="AP654" s="32" t="s">
        <v>62</v>
      </c>
      <c r="AQ654" s="34" t="s">
        <v>168</v>
      </c>
      <c r="AR654" s="34">
        <v>270000</v>
      </c>
      <c r="AS654" s="34" t="s">
        <v>86</v>
      </c>
      <c r="AT654" s="281" t="s">
        <v>654</v>
      </c>
      <c r="AU654" s="35" t="s">
        <v>655</v>
      </c>
      <c r="AX654" s="23" t="s">
        <v>897</v>
      </c>
      <c r="AY654" s="23" t="s">
        <v>342</v>
      </c>
    </row>
    <row r="655" spans="21:51" x14ac:dyDescent="0.3">
      <c r="U655" s="23"/>
      <c r="V655" s="59"/>
      <c r="W655" s="23"/>
      <c r="X655" s="23"/>
      <c r="Y655" s="59"/>
      <c r="Z655" s="59"/>
      <c r="AA655" s="119"/>
      <c r="AB655" s="120"/>
      <c r="AC655" s="59"/>
      <c r="AD655" s="23"/>
      <c r="AE655" s="23"/>
      <c r="AF655" s="23"/>
      <c r="AG655" s="23"/>
      <c r="AI655" s="31" t="s">
        <v>1064</v>
      </c>
      <c r="AJ655" s="34">
        <v>8</v>
      </c>
      <c r="AK655" s="34" t="s">
        <v>636</v>
      </c>
      <c r="AL655" s="32">
        <v>8</v>
      </c>
      <c r="AM655" s="32">
        <v>3</v>
      </c>
      <c r="AN655" s="32" t="s">
        <v>167</v>
      </c>
      <c r="AO655" s="33" t="s">
        <v>60</v>
      </c>
      <c r="AP655" s="32" t="s">
        <v>62</v>
      </c>
      <c r="AQ655" s="34" t="s">
        <v>637</v>
      </c>
      <c r="AR655" s="34">
        <v>280000</v>
      </c>
      <c r="AS655" s="34" t="s">
        <v>86</v>
      </c>
      <c r="AT655" s="281" t="s">
        <v>638</v>
      </c>
      <c r="AU655" s="35" t="s">
        <v>639</v>
      </c>
      <c r="AX655" s="23" t="s">
        <v>897</v>
      </c>
      <c r="AY655" s="23" t="s">
        <v>343</v>
      </c>
    </row>
    <row r="656" spans="21:51" x14ac:dyDescent="0.3">
      <c r="U656" s="23"/>
      <c r="V656" s="59"/>
      <c r="W656" s="23"/>
      <c r="X656" s="23"/>
      <c r="Y656" s="59"/>
      <c r="Z656" s="59"/>
      <c r="AA656" s="119"/>
      <c r="AB656" s="120"/>
      <c r="AC656" s="59"/>
      <c r="AD656" s="23"/>
      <c r="AE656" s="23"/>
      <c r="AF656" s="23"/>
      <c r="AG656" s="23"/>
      <c r="AI656" s="31" t="s">
        <v>1064</v>
      </c>
      <c r="AJ656" s="34">
        <v>9</v>
      </c>
      <c r="AK656" s="34" t="s">
        <v>561</v>
      </c>
      <c r="AL656" s="32">
        <v>8</v>
      </c>
      <c r="AM656" s="32">
        <v>3</v>
      </c>
      <c r="AN656" s="32" t="s">
        <v>167</v>
      </c>
      <c r="AO656" s="33" t="s">
        <v>54</v>
      </c>
      <c r="AP656" s="32" t="s">
        <v>69</v>
      </c>
      <c r="AQ656" s="34" t="s">
        <v>562</v>
      </c>
      <c r="AR656" s="34">
        <v>300000</v>
      </c>
      <c r="AS656" s="34" t="s">
        <v>86</v>
      </c>
      <c r="AT656" s="281" t="s">
        <v>563</v>
      </c>
      <c r="AU656" s="35" t="s">
        <v>564</v>
      </c>
      <c r="AX656" s="23" t="s">
        <v>897</v>
      </c>
      <c r="AY656" s="23" t="s">
        <v>344</v>
      </c>
    </row>
    <row r="657" spans="21:51" x14ac:dyDescent="0.3">
      <c r="U657" s="23"/>
      <c r="V657" s="59"/>
      <c r="W657" s="23"/>
      <c r="X657" s="23"/>
      <c r="Y657" s="59"/>
      <c r="Z657" s="59"/>
      <c r="AA657" s="119"/>
      <c r="AB657" s="120"/>
      <c r="AC657" s="59"/>
      <c r="AD657" s="23"/>
      <c r="AE657" s="23"/>
      <c r="AF657" s="23"/>
      <c r="AG657" s="23"/>
      <c r="AI657" s="31" t="s">
        <v>1064</v>
      </c>
      <c r="AJ657" s="34">
        <v>10</v>
      </c>
      <c r="AK657" s="34" t="s">
        <v>165</v>
      </c>
      <c r="AL657" s="32">
        <v>7</v>
      </c>
      <c r="AM657" s="32">
        <v>3</v>
      </c>
      <c r="AN657" s="32" t="s">
        <v>54</v>
      </c>
      <c r="AO657" s="33" t="s">
        <v>60</v>
      </c>
      <c r="AP657" s="32" t="s">
        <v>69</v>
      </c>
      <c r="AQ657" s="34" t="s">
        <v>171</v>
      </c>
      <c r="AR657" s="34">
        <v>300000</v>
      </c>
      <c r="AS657" s="34" t="s">
        <v>86</v>
      </c>
      <c r="AT657" s="281" t="s">
        <v>638</v>
      </c>
      <c r="AU657" s="35" t="s">
        <v>662</v>
      </c>
      <c r="AX657" s="23" t="s">
        <v>897</v>
      </c>
      <c r="AY657" s="23" t="s">
        <v>345</v>
      </c>
    </row>
    <row r="658" spans="21:51" x14ac:dyDescent="0.3">
      <c r="U658" s="23"/>
      <c r="V658" s="59"/>
      <c r="W658" s="23"/>
      <c r="X658" s="23"/>
      <c r="Y658" s="59"/>
      <c r="Z658" s="59"/>
      <c r="AA658" s="119"/>
      <c r="AB658" s="120"/>
      <c r="AC658" s="59"/>
      <c r="AD658" s="23"/>
      <c r="AE658" s="23"/>
      <c r="AF658" s="23"/>
      <c r="AG658" s="23"/>
      <c r="AI658" s="31" t="s">
        <v>1064</v>
      </c>
      <c r="AJ658" s="34">
        <v>11</v>
      </c>
      <c r="AK658" s="34" t="s">
        <v>175</v>
      </c>
      <c r="AL658" s="32">
        <v>7</v>
      </c>
      <c r="AM658" s="32">
        <v>3</v>
      </c>
      <c r="AN658" s="32" t="s">
        <v>54</v>
      </c>
      <c r="AO658" s="33" t="s">
        <v>54</v>
      </c>
      <c r="AP658" s="32" t="s">
        <v>69</v>
      </c>
      <c r="AQ658" s="34" t="s">
        <v>663</v>
      </c>
      <c r="AR658" s="34">
        <v>0</v>
      </c>
      <c r="AS658" s="34" t="s">
        <v>86</v>
      </c>
      <c r="AT658" s="281" t="s">
        <v>612</v>
      </c>
      <c r="AU658" s="35" t="s">
        <v>172</v>
      </c>
      <c r="AX658" s="23" t="s">
        <v>897</v>
      </c>
      <c r="AY658" s="23" t="s">
        <v>872</v>
      </c>
    </row>
    <row r="659" spans="21:51" x14ac:dyDescent="0.3">
      <c r="U659" s="23"/>
      <c r="V659" s="59"/>
      <c r="W659" s="23"/>
      <c r="X659" s="23"/>
      <c r="Y659" s="59"/>
      <c r="Z659" s="59"/>
      <c r="AA659" s="119"/>
      <c r="AB659" s="120"/>
      <c r="AC659" s="59"/>
      <c r="AD659" s="23"/>
      <c r="AE659" s="23"/>
      <c r="AF659" s="23"/>
      <c r="AG659" s="23"/>
      <c r="AI659" s="31" t="s">
        <v>1064</v>
      </c>
      <c r="AJ659" s="34">
        <v>12</v>
      </c>
      <c r="AK659" s="34" t="s">
        <v>576</v>
      </c>
      <c r="AL659" s="32">
        <v>6</v>
      </c>
      <c r="AM659" s="32">
        <v>6</v>
      </c>
      <c r="AN659" s="32" t="s">
        <v>60</v>
      </c>
      <c r="AO659" s="33" t="s">
        <v>61</v>
      </c>
      <c r="AP659" s="32" t="s">
        <v>88</v>
      </c>
      <c r="AQ659" s="34" t="s">
        <v>573</v>
      </c>
      <c r="AR659" s="34">
        <v>340000</v>
      </c>
      <c r="AS659" s="34" t="s">
        <v>86</v>
      </c>
      <c r="AT659" s="281" t="s">
        <v>574</v>
      </c>
      <c r="AU659" s="35" t="s">
        <v>575</v>
      </c>
      <c r="AX659" s="23" t="s">
        <v>897</v>
      </c>
      <c r="AY659" s="23" t="s">
        <v>346</v>
      </c>
    </row>
    <row r="660" spans="21:51" x14ac:dyDescent="0.3">
      <c r="U660" s="23"/>
      <c r="V660" s="59"/>
      <c r="W660" s="23"/>
      <c r="X660" s="23"/>
      <c r="Y660" s="59"/>
      <c r="Z660" s="59"/>
      <c r="AA660" s="119"/>
      <c r="AB660" s="120"/>
      <c r="AC660" s="59"/>
      <c r="AD660" s="23"/>
      <c r="AE660" s="23"/>
      <c r="AF660" s="23"/>
      <c r="AG660" s="23"/>
      <c r="AI660" s="31" t="s">
        <v>1064</v>
      </c>
      <c r="AJ660" s="34">
        <v>13</v>
      </c>
      <c r="AK660" s="34" t="s">
        <v>58</v>
      </c>
      <c r="AL660" s="32" t="s">
        <v>58</v>
      </c>
      <c r="AM660" s="32" t="s">
        <v>58</v>
      </c>
      <c r="AN660" s="32" t="s">
        <v>58</v>
      </c>
      <c r="AO660" s="33" t="s">
        <v>58</v>
      </c>
      <c r="AP660" s="32" t="s">
        <v>58</v>
      </c>
      <c r="AQ660" s="34" t="s">
        <v>58</v>
      </c>
      <c r="AR660" s="34" t="s">
        <v>58</v>
      </c>
      <c r="AS660" s="34" t="s">
        <v>58</v>
      </c>
      <c r="AT660" s="281"/>
      <c r="AU660" s="35" t="s">
        <v>58</v>
      </c>
      <c r="AX660" s="23" t="s">
        <v>897</v>
      </c>
      <c r="AY660" s="23" t="s">
        <v>348</v>
      </c>
    </row>
    <row r="661" spans="21:51" x14ac:dyDescent="0.3">
      <c r="U661" s="23"/>
      <c r="V661" s="59"/>
      <c r="W661" s="23"/>
      <c r="X661" s="23"/>
      <c r="Y661" s="59"/>
      <c r="Z661" s="59"/>
      <c r="AA661" s="119"/>
      <c r="AB661" s="120"/>
      <c r="AC661" s="59"/>
      <c r="AD661" s="23"/>
      <c r="AE661" s="23"/>
      <c r="AF661" s="23"/>
      <c r="AG661" s="23"/>
      <c r="AI661" s="31" t="s">
        <v>1064</v>
      </c>
      <c r="AJ661" s="34">
        <v>14</v>
      </c>
      <c r="AK661" s="34" t="s">
        <v>58</v>
      </c>
      <c r="AL661" s="32" t="s">
        <v>58</v>
      </c>
      <c r="AM661" s="32" t="s">
        <v>58</v>
      </c>
      <c r="AN661" s="32" t="s">
        <v>58</v>
      </c>
      <c r="AO661" s="33" t="s">
        <v>58</v>
      </c>
      <c r="AP661" s="32" t="s">
        <v>58</v>
      </c>
      <c r="AQ661" s="34" t="s">
        <v>58</v>
      </c>
      <c r="AR661" s="34" t="s">
        <v>58</v>
      </c>
      <c r="AS661" s="34" t="s">
        <v>58</v>
      </c>
      <c r="AT661" s="281"/>
      <c r="AU661" s="35" t="s">
        <v>58</v>
      </c>
      <c r="AX661" s="23" t="s">
        <v>897</v>
      </c>
      <c r="AY661" s="23" t="s">
        <v>349</v>
      </c>
    </row>
    <row r="662" spans="21:51" x14ac:dyDescent="0.3">
      <c r="U662" s="23"/>
      <c r="V662" s="59"/>
      <c r="W662" s="23"/>
      <c r="X662" s="23"/>
      <c r="Y662" s="59"/>
      <c r="Z662" s="59"/>
      <c r="AA662" s="119"/>
      <c r="AB662" s="120"/>
      <c r="AC662" s="59"/>
      <c r="AD662" s="23"/>
      <c r="AE662" s="23"/>
      <c r="AF662" s="23"/>
      <c r="AG662" s="23"/>
      <c r="AI662" s="31" t="s">
        <v>1064</v>
      </c>
      <c r="AJ662" s="34">
        <v>15</v>
      </c>
      <c r="AK662" s="34" t="s">
        <v>58</v>
      </c>
      <c r="AL662" s="32" t="s">
        <v>58</v>
      </c>
      <c r="AM662" s="32" t="s">
        <v>58</v>
      </c>
      <c r="AN662" s="32" t="s">
        <v>58</v>
      </c>
      <c r="AO662" s="33" t="s">
        <v>58</v>
      </c>
      <c r="AP662" s="32" t="s">
        <v>58</v>
      </c>
      <c r="AQ662" s="34" t="s">
        <v>58</v>
      </c>
      <c r="AR662" s="34" t="s">
        <v>58</v>
      </c>
      <c r="AS662" s="34" t="s">
        <v>58</v>
      </c>
      <c r="AT662" s="281"/>
      <c r="AU662" s="35" t="s">
        <v>58</v>
      </c>
      <c r="AX662" s="23" t="s">
        <v>897</v>
      </c>
      <c r="AY662" s="23" t="s">
        <v>150</v>
      </c>
    </row>
    <row r="663" spans="21:51" x14ac:dyDescent="0.3">
      <c r="U663" s="23"/>
      <c r="V663" s="59"/>
      <c r="W663" s="23"/>
      <c r="X663" s="23"/>
      <c r="Y663" s="59"/>
      <c r="Z663" s="59"/>
      <c r="AA663" s="119"/>
      <c r="AB663" s="120"/>
      <c r="AC663" s="59"/>
      <c r="AD663" s="23"/>
      <c r="AE663" s="23"/>
      <c r="AF663" s="23"/>
      <c r="AG663" s="23"/>
      <c r="AI663" s="31" t="s">
        <v>1064</v>
      </c>
      <c r="AJ663" s="34">
        <v>16</v>
      </c>
      <c r="AK663" s="34" t="s">
        <v>58</v>
      </c>
      <c r="AL663" s="32" t="s">
        <v>58</v>
      </c>
      <c r="AM663" s="32" t="s">
        <v>58</v>
      </c>
      <c r="AN663" s="32" t="s">
        <v>58</v>
      </c>
      <c r="AO663" s="33" t="s">
        <v>58</v>
      </c>
      <c r="AP663" s="32" t="s">
        <v>58</v>
      </c>
      <c r="AQ663" s="34" t="s">
        <v>58</v>
      </c>
      <c r="AR663" s="34" t="s">
        <v>58</v>
      </c>
      <c r="AS663" s="34" t="s">
        <v>58</v>
      </c>
      <c r="AT663" s="281"/>
      <c r="AU663" s="35" t="s">
        <v>58</v>
      </c>
      <c r="AX663" s="23" t="s">
        <v>897</v>
      </c>
      <c r="AY663" s="23" t="s">
        <v>350</v>
      </c>
    </row>
    <row r="664" spans="21:51" x14ac:dyDescent="0.3">
      <c r="U664" s="23"/>
      <c r="V664" s="59"/>
      <c r="W664" s="23"/>
      <c r="X664" s="23"/>
      <c r="Y664" s="59"/>
      <c r="Z664" s="59"/>
      <c r="AA664" s="119"/>
      <c r="AB664" s="120"/>
      <c r="AC664" s="59"/>
      <c r="AD664" s="23"/>
      <c r="AE664" s="23"/>
      <c r="AF664" s="23"/>
      <c r="AG664" s="23"/>
      <c r="AI664" s="31" t="s">
        <v>1064</v>
      </c>
      <c r="AJ664" s="34">
        <v>17</v>
      </c>
      <c r="AK664" s="34" t="s">
        <v>58</v>
      </c>
      <c r="AL664" s="32" t="s">
        <v>58</v>
      </c>
      <c r="AM664" s="32" t="s">
        <v>58</v>
      </c>
      <c r="AN664" s="32" t="s">
        <v>58</v>
      </c>
      <c r="AO664" s="33" t="s">
        <v>58</v>
      </c>
      <c r="AP664" s="32" t="s">
        <v>58</v>
      </c>
      <c r="AQ664" s="34" t="s">
        <v>58</v>
      </c>
      <c r="AR664" s="34" t="s">
        <v>58</v>
      </c>
      <c r="AS664" s="34" t="s">
        <v>58</v>
      </c>
      <c r="AT664" s="281"/>
      <c r="AU664" s="35" t="s">
        <v>58</v>
      </c>
      <c r="AX664" s="23" t="s">
        <v>897</v>
      </c>
      <c r="AY664" s="23" t="s">
        <v>351</v>
      </c>
    </row>
    <row r="665" spans="21:51" x14ac:dyDescent="0.3">
      <c r="U665" s="23"/>
      <c r="V665" s="59"/>
      <c r="W665" s="23"/>
      <c r="X665" s="23"/>
      <c r="Y665" s="59"/>
      <c r="Z665" s="59"/>
      <c r="AA665" s="119"/>
      <c r="AB665" s="120"/>
      <c r="AC665" s="59"/>
      <c r="AD665" s="23"/>
      <c r="AE665" s="23"/>
      <c r="AF665" s="23"/>
      <c r="AG665" s="23"/>
      <c r="AI665" s="31" t="s">
        <v>1064</v>
      </c>
      <c r="AJ665" s="34">
        <v>18</v>
      </c>
      <c r="AK665" s="34" t="s">
        <v>58</v>
      </c>
      <c r="AL665" s="32" t="s">
        <v>58</v>
      </c>
      <c r="AM665" s="32" t="s">
        <v>58</v>
      </c>
      <c r="AN665" s="32" t="s">
        <v>58</v>
      </c>
      <c r="AO665" s="33" t="s">
        <v>58</v>
      </c>
      <c r="AP665" s="32" t="s">
        <v>58</v>
      </c>
      <c r="AQ665" s="34" t="s">
        <v>58</v>
      </c>
      <c r="AR665" s="34" t="s">
        <v>58</v>
      </c>
      <c r="AS665" s="34" t="s">
        <v>58</v>
      </c>
      <c r="AT665" s="281"/>
      <c r="AU665" s="35" t="s">
        <v>58</v>
      </c>
      <c r="AX665" s="23" t="s">
        <v>897</v>
      </c>
      <c r="AY665" s="23" t="s">
        <v>352</v>
      </c>
    </row>
    <row r="666" spans="21:51" ht="15" thickBot="1" x14ac:dyDescent="0.35">
      <c r="U666" s="23"/>
      <c r="V666" s="59"/>
      <c r="W666" s="23"/>
      <c r="X666" s="23"/>
      <c r="Y666" s="59"/>
      <c r="Z666" s="59"/>
      <c r="AA666" s="119"/>
      <c r="AB666" s="120"/>
      <c r="AC666" s="59"/>
      <c r="AD666" s="23"/>
      <c r="AE666" s="23"/>
      <c r="AF666" s="23"/>
      <c r="AG666" s="23"/>
      <c r="AI666" s="50" t="s">
        <v>1064</v>
      </c>
      <c r="AJ666" s="51">
        <v>19</v>
      </c>
      <c r="AK666" s="51" t="s">
        <v>58</v>
      </c>
      <c r="AL666" s="56" t="s">
        <v>58</v>
      </c>
      <c r="AM666" s="56" t="s">
        <v>58</v>
      </c>
      <c r="AN666" s="56" t="s">
        <v>58</v>
      </c>
      <c r="AO666" s="57" t="s">
        <v>58</v>
      </c>
      <c r="AP666" s="56" t="s">
        <v>58</v>
      </c>
      <c r="AQ666" s="51" t="s">
        <v>58</v>
      </c>
      <c r="AR666" s="51" t="s">
        <v>58</v>
      </c>
      <c r="AS666" s="51" t="s">
        <v>58</v>
      </c>
      <c r="AT666" s="296"/>
      <c r="AU666" s="58" t="s">
        <v>58</v>
      </c>
      <c r="AX666" s="23" t="s">
        <v>897</v>
      </c>
      <c r="AY666" s="23" t="s">
        <v>1101</v>
      </c>
    </row>
    <row r="667" spans="21:51" x14ac:dyDescent="0.3">
      <c r="U667" s="23"/>
      <c r="V667" s="59"/>
      <c r="W667" s="23"/>
      <c r="X667" s="23"/>
      <c r="Y667" s="59"/>
      <c r="Z667" s="59"/>
      <c r="AA667" s="119"/>
      <c r="AB667" s="120"/>
      <c r="AC667" s="59"/>
      <c r="AD667" s="23"/>
      <c r="AE667" s="23"/>
      <c r="AF667" s="23"/>
      <c r="AG667" s="23"/>
      <c r="AI667" s="13" t="s">
        <v>1065</v>
      </c>
      <c r="AJ667" s="15">
        <v>1</v>
      </c>
      <c r="AK667" s="45" t="s">
        <v>582</v>
      </c>
      <c r="AL667" s="49">
        <v>6</v>
      </c>
      <c r="AM667" s="14">
        <v>2</v>
      </c>
      <c r="AN667" s="14" t="s">
        <v>60</v>
      </c>
      <c r="AO667" s="49" t="s">
        <v>61</v>
      </c>
      <c r="AP667" s="14" t="s">
        <v>93</v>
      </c>
      <c r="AQ667" s="15" t="s">
        <v>583</v>
      </c>
      <c r="AR667" s="15">
        <v>70000</v>
      </c>
      <c r="AS667" s="15" t="s">
        <v>525</v>
      </c>
      <c r="AT667" s="279" t="s">
        <v>584</v>
      </c>
      <c r="AU667" s="16" t="s">
        <v>415</v>
      </c>
      <c r="AX667" s="23" t="s">
        <v>897</v>
      </c>
      <c r="AY667" s="23" t="s">
        <v>353</v>
      </c>
    </row>
    <row r="668" spans="21:51" x14ac:dyDescent="0.3">
      <c r="U668" s="23"/>
      <c r="V668" s="59"/>
      <c r="W668" s="23"/>
      <c r="X668" s="23"/>
      <c r="Y668" s="59"/>
      <c r="Z668" s="59"/>
      <c r="AA668" s="119"/>
      <c r="AB668" s="120"/>
      <c r="AC668" s="59"/>
      <c r="AD668" s="23"/>
      <c r="AE668" s="23"/>
      <c r="AF668" s="23"/>
      <c r="AG668" s="23"/>
      <c r="AI668" s="31" t="s">
        <v>1065</v>
      </c>
      <c r="AJ668" s="34">
        <v>2</v>
      </c>
      <c r="AK668" s="34" t="s">
        <v>53</v>
      </c>
      <c r="AL668" s="32">
        <v>7</v>
      </c>
      <c r="AM668" s="32">
        <v>1</v>
      </c>
      <c r="AN668" s="32" t="s">
        <v>54</v>
      </c>
      <c r="AO668" s="33" t="s">
        <v>55</v>
      </c>
      <c r="AP668" s="32" t="s">
        <v>56</v>
      </c>
      <c r="AQ668" s="34" t="s">
        <v>543</v>
      </c>
      <c r="AR668" s="34">
        <v>80000</v>
      </c>
      <c r="AS668" s="34" t="s">
        <v>525</v>
      </c>
      <c r="AT668" s="281" t="s">
        <v>549</v>
      </c>
      <c r="AU668" s="35" t="s">
        <v>544</v>
      </c>
      <c r="AX668" s="23" t="s">
        <v>897</v>
      </c>
      <c r="AY668" s="23" t="s">
        <v>355</v>
      </c>
    </row>
    <row r="669" spans="21:51" x14ac:dyDescent="0.3">
      <c r="U669" s="23"/>
      <c r="V669" s="59"/>
      <c r="W669" s="23"/>
      <c r="X669" s="23"/>
      <c r="Y669" s="59"/>
      <c r="Z669" s="59"/>
      <c r="AA669" s="119"/>
      <c r="AB669" s="120"/>
      <c r="AC669" s="59"/>
      <c r="AD669" s="23"/>
      <c r="AE669" s="23"/>
      <c r="AF669" s="23"/>
      <c r="AG669" s="23"/>
      <c r="AI669" s="31" t="s">
        <v>1065</v>
      </c>
      <c r="AJ669" s="34">
        <v>3</v>
      </c>
      <c r="AK669" s="34" t="s">
        <v>664</v>
      </c>
      <c r="AL669" s="32">
        <v>7</v>
      </c>
      <c r="AM669" s="32">
        <v>2</v>
      </c>
      <c r="AN669" s="32" t="s">
        <v>60</v>
      </c>
      <c r="AO669" s="33" t="s">
        <v>72</v>
      </c>
      <c r="AP669" s="32" t="s">
        <v>93</v>
      </c>
      <c r="AQ669" s="34" t="s">
        <v>665</v>
      </c>
      <c r="AR669" s="34">
        <v>110000</v>
      </c>
      <c r="AS669" s="34" t="s">
        <v>525</v>
      </c>
      <c r="AT669" s="281" t="s">
        <v>666</v>
      </c>
      <c r="AU669" s="35" t="s">
        <v>106</v>
      </c>
      <c r="AX669" s="23" t="s">
        <v>897</v>
      </c>
      <c r="AY669" s="23" t="s">
        <v>356</v>
      </c>
    </row>
    <row r="670" spans="21:51" x14ac:dyDescent="0.3">
      <c r="U670" s="23"/>
      <c r="V670" s="59"/>
      <c r="W670" s="23"/>
      <c r="X670" s="23"/>
      <c r="Y670" s="59"/>
      <c r="Z670" s="59"/>
      <c r="AA670" s="119"/>
      <c r="AB670" s="120"/>
      <c r="AC670" s="59"/>
      <c r="AD670" s="23"/>
      <c r="AE670" s="23"/>
      <c r="AF670" s="23"/>
      <c r="AG670" s="23"/>
      <c r="AI670" s="31" t="s">
        <v>1065</v>
      </c>
      <c r="AJ670" s="34">
        <v>4</v>
      </c>
      <c r="AK670" s="34" t="s">
        <v>416</v>
      </c>
      <c r="AL670" s="32">
        <v>6</v>
      </c>
      <c r="AM670" s="32">
        <v>3</v>
      </c>
      <c r="AN670" s="32" t="s">
        <v>60</v>
      </c>
      <c r="AO670" s="33" t="s">
        <v>61</v>
      </c>
      <c r="AP670" s="32" t="s">
        <v>62</v>
      </c>
      <c r="AQ670" s="34" t="s">
        <v>651</v>
      </c>
      <c r="AR670" s="34">
        <v>160000</v>
      </c>
      <c r="AS670" s="34" t="s">
        <v>525</v>
      </c>
      <c r="AT670" s="281" t="s">
        <v>652</v>
      </c>
      <c r="AU670" s="35" t="s">
        <v>653</v>
      </c>
      <c r="AX670" s="23" t="s">
        <v>897</v>
      </c>
      <c r="AY670" s="23" t="s">
        <v>357</v>
      </c>
    </row>
    <row r="671" spans="21:51" x14ac:dyDescent="0.3">
      <c r="U671" s="23"/>
      <c r="V671" s="59"/>
      <c r="W671" s="23"/>
      <c r="X671" s="23"/>
      <c r="Y671" s="59"/>
      <c r="Z671" s="59"/>
      <c r="AA671" s="119"/>
      <c r="AB671" s="120"/>
      <c r="AC671" s="59"/>
      <c r="AD671" s="23"/>
      <c r="AE671" s="23"/>
      <c r="AF671" s="23"/>
      <c r="AG671" s="23"/>
      <c r="AI671" s="31" t="s">
        <v>1065</v>
      </c>
      <c r="AJ671" s="34">
        <v>5</v>
      </c>
      <c r="AK671" s="34" t="s">
        <v>158</v>
      </c>
      <c r="AL671" s="32">
        <v>6</v>
      </c>
      <c r="AM671" s="32">
        <v>4</v>
      </c>
      <c r="AN671" s="32" t="s">
        <v>60</v>
      </c>
      <c r="AO671" s="33" t="s">
        <v>72</v>
      </c>
      <c r="AP671" s="32" t="s">
        <v>69</v>
      </c>
      <c r="AQ671" s="34" t="s">
        <v>159</v>
      </c>
      <c r="AR671" s="34">
        <v>160000</v>
      </c>
      <c r="AS671" s="34" t="s">
        <v>525</v>
      </c>
      <c r="AT671" s="281" t="s">
        <v>671</v>
      </c>
      <c r="AU671" s="35" t="s">
        <v>672</v>
      </c>
      <c r="AX671" s="23" t="s">
        <v>897</v>
      </c>
      <c r="AY671" s="23" t="s">
        <v>358</v>
      </c>
    </row>
    <row r="672" spans="21:51" x14ac:dyDescent="0.3">
      <c r="U672" s="23"/>
      <c r="V672" s="59"/>
      <c r="W672" s="23"/>
      <c r="X672" s="23"/>
      <c r="Y672" s="59"/>
      <c r="Z672" s="59"/>
      <c r="AA672" s="119"/>
      <c r="AB672" s="120"/>
      <c r="AC672" s="59"/>
      <c r="AD672" s="23"/>
      <c r="AE672" s="23"/>
      <c r="AF672" s="23"/>
      <c r="AG672" s="23"/>
      <c r="AI672" s="31" t="s">
        <v>1065</v>
      </c>
      <c r="AJ672" s="34">
        <v>6</v>
      </c>
      <c r="AK672" s="34" t="s">
        <v>645</v>
      </c>
      <c r="AL672" s="32">
        <v>3</v>
      </c>
      <c r="AM672" s="32">
        <v>5</v>
      </c>
      <c r="AN672" s="32" t="s">
        <v>72</v>
      </c>
      <c r="AO672" s="33" t="s">
        <v>72</v>
      </c>
      <c r="AP672" s="32" t="s">
        <v>88</v>
      </c>
      <c r="AQ672" s="34" t="s">
        <v>646</v>
      </c>
      <c r="AR672" s="34">
        <v>210000</v>
      </c>
      <c r="AS672" s="34" t="s">
        <v>525</v>
      </c>
      <c r="AT672" s="281" t="s">
        <v>606</v>
      </c>
      <c r="AU672" s="35" t="s">
        <v>647</v>
      </c>
      <c r="AX672" s="23" t="s">
        <v>897</v>
      </c>
      <c r="AY672" s="23" t="s">
        <v>359</v>
      </c>
    </row>
    <row r="673" spans="21:51" x14ac:dyDescent="0.3">
      <c r="U673" s="23"/>
      <c r="V673" s="59"/>
      <c r="W673" s="23"/>
      <c r="X673" s="23"/>
      <c r="Y673" s="59"/>
      <c r="Z673" s="59"/>
      <c r="AA673" s="119"/>
      <c r="AB673" s="120"/>
      <c r="AC673" s="59"/>
      <c r="AD673" s="23"/>
      <c r="AE673" s="23"/>
      <c r="AF673" s="23"/>
      <c r="AG673" s="23"/>
      <c r="AI673" s="31" t="s">
        <v>1065</v>
      </c>
      <c r="AJ673" s="34">
        <v>7</v>
      </c>
      <c r="AK673" s="44" t="s">
        <v>79</v>
      </c>
      <c r="AL673" s="33">
        <v>5</v>
      </c>
      <c r="AM673" s="32">
        <v>5</v>
      </c>
      <c r="AN673" s="32" t="s">
        <v>61</v>
      </c>
      <c r="AO673" s="33" t="s">
        <v>61</v>
      </c>
      <c r="AP673" s="32" t="s">
        <v>73</v>
      </c>
      <c r="AQ673" s="34" t="s">
        <v>615</v>
      </c>
      <c r="AR673" s="34">
        <v>250000</v>
      </c>
      <c r="AS673" s="34" t="s">
        <v>525</v>
      </c>
      <c r="AT673" s="281" t="s">
        <v>574</v>
      </c>
      <c r="AU673" s="35" t="s">
        <v>618</v>
      </c>
      <c r="AX673" s="23" t="s">
        <v>897</v>
      </c>
      <c r="AY673" s="23" t="s">
        <v>360</v>
      </c>
    </row>
    <row r="674" spans="21:51" x14ac:dyDescent="0.3">
      <c r="U674" s="23"/>
      <c r="V674" s="59"/>
      <c r="W674" s="23"/>
      <c r="X674" s="23"/>
      <c r="Y674" s="59"/>
      <c r="Z674" s="59"/>
      <c r="AA674" s="119"/>
      <c r="AB674" s="120"/>
      <c r="AC674" s="59"/>
      <c r="AD674" s="23"/>
      <c r="AE674" s="23"/>
      <c r="AF674" s="23"/>
      <c r="AG674" s="23"/>
      <c r="AI674" s="31" t="s">
        <v>1065</v>
      </c>
      <c r="AJ674" s="34">
        <v>8</v>
      </c>
      <c r="AK674" s="34" t="s">
        <v>77</v>
      </c>
      <c r="AL674" s="32">
        <v>5</v>
      </c>
      <c r="AM674" s="32">
        <v>2</v>
      </c>
      <c r="AN674" s="32" t="s">
        <v>60</v>
      </c>
      <c r="AO674" s="33" t="s">
        <v>72</v>
      </c>
      <c r="AP674" s="32" t="s">
        <v>93</v>
      </c>
      <c r="AQ674" s="34" t="s">
        <v>616</v>
      </c>
      <c r="AR674" s="34">
        <v>0</v>
      </c>
      <c r="AS674" s="34" t="s">
        <v>525</v>
      </c>
      <c r="AT674" s="281" t="s">
        <v>617</v>
      </c>
      <c r="AU674" s="35" t="s">
        <v>619</v>
      </c>
      <c r="AX674" s="23" t="s">
        <v>897</v>
      </c>
      <c r="AY674" s="23" t="s">
        <v>361</v>
      </c>
    </row>
    <row r="675" spans="21:51" x14ac:dyDescent="0.3">
      <c r="U675" s="23"/>
      <c r="V675" s="59"/>
      <c r="W675" s="23"/>
      <c r="X675" s="23"/>
      <c r="Y675" s="59"/>
      <c r="Z675" s="59"/>
      <c r="AA675" s="119"/>
      <c r="AB675" s="120"/>
      <c r="AC675" s="59"/>
      <c r="AD675" s="23"/>
      <c r="AE675" s="23"/>
      <c r="AF675" s="23"/>
      <c r="AG675" s="23"/>
      <c r="AI675" s="31" t="s">
        <v>1065</v>
      </c>
      <c r="AJ675" s="34">
        <v>9</v>
      </c>
      <c r="AK675" s="34" t="s">
        <v>103</v>
      </c>
      <c r="AL675" s="32">
        <v>2</v>
      </c>
      <c r="AM675" s="32">
        <v>7</v>
      </c>
      <c r="AN675" s="32" t="s">
        <v>72</v>
      </c>
      <c r="AO675" s="33" t="s">
        <v>61</v>
      </c>
      <c r="AP675" s="32" t="s">
        <v>88</v>
      </c>
      <c r="AQ675" s="34" t="s">
        <v>604</v>
      </c>
      <c r="AR675" s="34">
        <v>280000</v>
      </c>
      <c r="AS675" s="34" t="s">
        <v>525</v>
      </c>
      <c r="AT675" s="281" t="s">
        <v>606</v>
      </c>
      <c r="AU675" s="35" t="s">
        <v>125</v>
      </c>
      <c r="AX675" s="23" t="s">
        <v>897</v>
      </c>
      <c r="AY675" s="23" t="s">
        <v>1100</v>
      </c>
    </row>
    <row r="676" spans="21:51" x14ac:dyDescent="0.3">
      <c r="U676" s="23"/>
      <c r="V676" s="59"/>
      <c r="W676" s="23"/>
      <c r="X676" s="23"/>
      <c r="Y676" s="59"/>
      <c r="Z676" s="59"/>
      <c r="AA676" s="119"/>
      <c r="AB676" s="120"/>
      <c r="AC676" s="59"/>
      <c r="AD676" s="23"/>
      <c r="AE676" s="23"/>
      <c r="AF676" s="23"/>
      <c r="AG676" s="23"/>
      <c r="AI676" s="31" t="s">
        <v>1065</v>
      </c>
      <c r="AJ676" s="34">
        <v>10</v>
      </c>
      <c r="AK676" s="34" t="s">
        <v>636</v>
      </c>
      <c r="AL676" s="32">
        <v>8</v>
      </c>
      <c r="AM676" s="32">
        <v>3</v>
      </c>
      <c r="AN676" s="32" t="s">
        <v>167</v>
      </c>
      <c r="AO676" s="33" t="s">
        <v>60</v>
      </c>
      <c r="AP676" s="32" t="s">
        <v>62</v>
      </c>
      <c r="AQ676" s="34" t="s">
        <v>637</v>
      </c>
      <c r="AR676" s="34">
        <v>280000</v>
      </c>
      <c r="AS676" s="34" t="s">
        <v>525</v>
      </c>
      <c r="AT676" s="281" t="s">
        <v>638</v>
      </c>
      <c r="AU676" s="35" t="s">
        <v>639</v>
      </c>
      <c r="AX676" s="23" t="s">
        <v>953</v>
      </c>
      <c r="AY676" s="23" t="s">
        <v>176</v>
      </c>
    </row>
    <row r="677" spans="21:51" x14ac:dyDescent="0.3">
      <c r="U677" s="23"/>
      <c r="V677" s="59"/>
      <c r="W677" s="23"/>
      <c r="X677" s="23"/>
      <c r="Y677" s="59"/>
      <c r="Z677" s="59"/>
      <c r="AA677" s="119"/>
      <c r="AB677" s="120"/>
      <c r="AC677" s="59"/>
      <c r="AD677" s="23"/>
      <c r="AE677" s="23"/>
      <c r="AF677" s="23"/>
      <c r="AG677" s="23"/>
      <c r="AI677" s="31" t="s">
        <v>1065</v>
      </c>
      <c r="AJ677" s="34">
        <v>11</v>
      </c>
      <c r="AK677" s="34" t="s">
        <v>576</v>
      </c>
      <c r="AL677" s="32">
        <v>6</v>
      </c>
      <c r="AM677" s="32">
        <v>6</v>
      </c>
      <c r="AN677" s="32" t="s">
        <v>60</v>
      </c>
      <c r="AO677" s="33" t="s">
        <v>61</v>
      </c>
      <c r="AP677" s="32" t="s">
        <v>88</v>
      </c>
      <c r="AQ677" s="34" t="s">
        <v>573</v>
      </c>
      <c r="AR677" s="34">
        <v>340000</v>
      </c>
      <c r="AS677" s="34" t="s">
        <v>525</v>
      </c>
      <c r="AT677" s="281" t="s">
        <v>574</v>
      </c>
      <c r="AU677" s="35" t="s">
        <v>575</v>
      </c>
      <c r="AX677" s="23" t="s">
        <v>953</v>
      </c>
      <c r="AY677" s="23" t="s">
        <v>313</v>
      </c>
    </row>
    <row r="678" spans="21:51" x14ac:dyDescent="0.3">
      <c r="U678" s="23"/>
      <c r="V678" s="59"/>
      <c r="W678" s="23"/>
      <c r="X678" s="23"/>
      <c r="Y678" s="59"/>
      <c r="Z678" s="59"/>
      <c r="AA678" s="119"/>
      <c r="AB678" s="120"/>
      <c r="AC678" s="59"/>
      <c r="AD678" s="23"/>
      <c r="AE678" s="23"/>
      <c r="AF678" s="23"/>
      <c r="AG678" s="23"/>
      <c r="AI678" s="31" t="s">
        <v>1065</v>
      </c>
      <c r="AJ678" s="34">
        <v>12</v>
      </c>
      <c r="AK678" s="34" t="s">
        <v>58</v>
      </c>
      <c r="AL678" s="32" t="s">
        <v>58</v>
      </c>
      <c r="AM678" s="32" t="s">
        <v>58</v>
      </c>
      <c r="AN678" s="32" t="s">
        <v>58</v>
      </c>
      <c r="AO678" s="33" t="s">
        <v>58</v>
      </c>
      <c r="AP678" s="32" t="s">
        <v>58</v>
      </c>
      <c r="AQ678" s="34" t="s">
        <v>58</v>
      </c>
      <c r="AR678" s="34" t="s">
        <v>58</v>
      </c>
      <c r="AS678" s="34" t="s">
        <v>58</v>
      </c>
      <c r="AT678" s="281"/>
      <c r="AU678" s="35" t="s">
        <v>58</v>
      </c>
      <c r="AX678" s="23" t="s">
        <v>953</v>
      </c>
      <c r="AY678" s="23" t="s">
        <v>314</v>
      </c>
    </row>
    <row r="679" spans="21:51" x14ac:dyDescent="0.3">
      <c r="U679" s="23"/>
      <c r="V679" s="59"/>
      <c r="W679" s="23"/>
      <c r="X679" s="23"/>
      <c r="Y679" s="59"/>
      <c r="Z679" s="59"/>
      <c r="AA679" s="119"/>
      <c r="AB679" s="120"/>
      <c r="AC679" s="59"/>
      <c r="AD679" s="23"/>
      <c r="AE679" s="23"/>
      <c r="AF679" s="23"/>
      <c r="AG679" s="23"/>
      <c r="AI679" s="31" t="s">
        <v>1065</v>
      </c>
      <c r="AJ679" s="34">
        <v>13</v>
      </c>
      <c r="AK679" s="34" t="s">
        <v>58</v>
      </c>
      <c r="AL679" s="32" t="s">
        <v>58</v>
      </c>
      <c r="AM679" s="32" t="s">
        <v>58</v>
      </c>
      <c r="AN679" s="32" t="s">
        <v>58</v>
      </c>
      <c r="AO679" s="33" t="s">
        <v>58</v>
      </c>
      <c r="AP679" s="32" t="s">
        <v>58</v>
      </c>
      <c r="AQ679" s="34" t="s">
        <v>58</v>
      </c>
      <c r="AR679" s="34" t="s">
        <v>58</v>
      </c>
      <c r="AS679" s="34" t="s">
        <v>58</v>
      </c>
      <c r="AT679" s="281"/>
      <c r="AU679" s="35" t="s">
        <v>58</v>
      </c>
      <c r="AX679" s="23" t="s">
        <v>953</v>
      </c>
      <c r="AY679" s="23" t="s">
        <v>143</v>
      </c>
    </row>
    <row r="680" spans="21:51" x14ac:dyDescent="0.3">
      <c r="U680" s="23"/>
      <c r="V680" s="59"/>
      <c r="W680" s="23"/>
      <c r="X680" s="23"/>
      <c r="Y680" s="59"/>
      <c r="Z680" s="59"/>
      <c r="AA680" s="119"/>
      <c r="AB680" s="120"/>
      <c r="AC680" s="59"/>
      <c r="AD680" s="23"/>
      <c r="AE680" s="23"/>
      <c r="AF680" s="23"/>
      <c r="AG680" s="23"/>
      <c r="AI680" s="31" t="s">
        <v>1065</v>
      </c>
      <c r="AJ680" s="34">
        <v>14</v>
      </c>
      <c r="AK680" s="34" t="s">
        <v>58</v>
      </c>
      <c r="AL680" s="32" t="s">
        <v>58</v>
      </c>
      <c r="AM680" s="32" t="s">
        <v>58</v>
      </c>
      <c r="AN680" s="32" t="s">
        <v>58</v>
      </c>
      <c r="AO680" s="33" t="s">
        <v>58</v>
      </c>
      <c r="AP680" s="32" t="s">
        <v>58</v>
      </c>
      <c r="AQ680" s="34" t="s">
        <v>58</v>
      </c>
      <c r="AR680" s="34" t="s">
        <v>58</v>
      </c>
      <c r="AS680" s="34" t="s">
        <v>58</v>
      </c>
      <c r="AT680" s="281"/>
      <c r="AU680" s="35" t="s">
        <v>58</v>
      </c>
      <c r="AX680" s="23" t="s">
        <v>953</v>
      </c>
      <c r="AY680" s="23" t="s">
        <v>315</v>
      </c>
    </row>
    <row r="681" spans="21:51" x14ac:dyDescent="0.3">
      <c r="U681" s="23"/>
      <c r="V681" s="59"/>
      <c r="W681" s="23"/>
      <c r="X681" s="23"/>
      <c r="Y681" s="59"/>
      <c r="Z681" s="59"/>
      <c r="AA681" s="119"/>
      <c r="AB681" s="120"/>
      <c r="AC681" s="59"/>
      <c r="AD681" s="23"/>
      <c r="AE681" s="23"/>
      <c r="AF681" s="23"/>
      <c r="AG681" s="23"/>
      <c r="AI681" s="31" t="s">
        <v>1065</v>
      </c>
      <c r="AJ681" s="34">
        <v>15</v>
      </c>
      <c r="AK681" s="34" t="s">
        <v>58</v>
      </c>
      <c r="AL681" s="32" t="s">
        <v>58</v>
      </c>
      <c r="AM681" s="32" t="s">
        <v>58</v>
      </c>
      <c r="AN681" s="32" t="s">
        <v>58</v>
      </c>
      <c r="AO681" s="33" t="s">
        <v>58</v>
      </c>
      <c r="AP681" s="32" t="s">
        <v>58</v>
      </c>
      <c r="AQ681" s="34" t="s">
        <v>58</v>
      </c>
      <c r="AR681" s="34" t="s">
        <v>58</v>
      </c>
      <c r="AS681" s="34" t="s">
        <v>58</v>
      </c>
      <c r="AT681" s="281"/>
      <c r="AU681" s="35" t="s">
        <v>58</v>
      </c>
      <c r="AX681" s="23" t="s">
        <v>953</v>
      </c>
      <c r="AY681" s="23" t="s">
        <v>317</v>
      </c>
    </row>
    <row r="682" spans="21:51" x14ac:dyDescent="0.3">
      <c r="U682" s="23"/>
      <c r="V682" s="59"/>
      <c r="W682" s="23"/>
      <c r="X682" s="23"/>
      <c r="Y682" s="59"/>
      <c r="Z682" s="59"/>
      <c r="AA682" s="119"/>
      <c r="AB682" s="120"/>
      <c r="AC682" s="59"/>
      <c r="AD682" s="23"/>
      <c r="AE682" s="23"/>
      <c r="AF682" s="23"/>
      <c r="AG682" s="23"/>
      <c r="AI682" s="31" t="s">
        <v>1065</v>
      </c>
      <c r="AJ682" s="34">
        <v>16</v>
      </c>
      <c r="AK682" s="34" t="s">
        <v>58</v>
      </c>
      <c r="AL682" s="32" t="s">
        <v>58</v>
      </c>
      <c r="AM682" s="32" t="s">
        <v>58</v>
      </c>
      <c r="AN682" s="32" t="s">
        <v>58</v>
      </c>
      <c r="AO682" s="33" t="s">
        <v>58</v>
      </c>
      <c r="AP682" s="32" t="s">
        <v>58</v>
      </c>
      <c r="AQ682" s="34" t="s">
        <v>58</v>
      </c>
      <c r="AR682" s="34" t="s">
        <v>58</v>
      </c>
      <c r="AS682" s="34" t="s">
        <v>58</v>
      </c>
      <c r="AT682" s="281"/>
      <c r="AU682" s="35" t="s">
        <v>58</v>
      </c>
      <c r="AX682" s="23" t="s">
        <v>953</v>
      </c>
      <c r="AY682" s="23" t="s">
        <v>201</v>
      </c>
    </row>
    <row r="683" spans="21:51" x14ac:dyDescent="0.3">
      <c r="U683" s="23"/>
      <c r="V683" s="59"/>
      <c r="W683" s="23"/>
      <c r="X683" s="23"/>
      <c r="Y683" s="59"/>
      <c r="Z683" s="59"/>
      <c r="AA683" s="119"/>
      <c r="AB683" s="120"/>
      <c r="AC683" s="59"/>
      <c r="AD683" s="23"/>
      <c r="AE683" s="23"/>
      <c r="AF683" s="23"/>
      <c r="AG683" s="23"/>
      <c r="AI683" s="31" t="s">
        <v>1065</v>
      </c>
      <c r="AJ683" s="34">
        <v>17</v>
      </c>
      <c r="AK683" s="34" t="s">
        <v>58</v>
      </c>
      <c r="AL683" s="32" t="s">
        <v>58</v>
      </c>
      <c r="AM683" s="32" t="s">
        <v>58</v>
      </c>
      <c r="AN683" s="32" t="s">
        <v>58</v>
      </c>
      <c r="AO683" s="33" t="s">
        <v>58</v>
      </c>
      <c r="AP683" s="32" t="s">
        <v>58</v>
      </c>
      <c r="AQ683" s="34" t="s">
        <v>58</v>
      </c>
      <c r="AR683" s="34" t="s">
        <v>58</v>
      </c>
      <c r="AS683" s="34" t="s">
        <v>58</v>
      </c>
      <c r="AT683" s="281"/>
      <c r="AU683" s="35" t="s">
        <v>58</v>
      </c>
      <c r="AX683" s="23" t="s">
        <v>953</v>
      </c>
      <c r="AY683" s="23" t="s">
        <v>1087</v>
      </c>
    </row>
    <row r="684" spans="21:51" x14ac:dyDescent="0.3">
      <c r="U684" s="23"/>
      <c r="V684" s="59"/>
      <c r="W684" s="23"/>
      <c r="X684" s="23"/>
      <c r="Y684" s="59"/>
      <c r="Z684" s="59"/>
      <c r="AA684" s="119"/>
      <c r="AB684" s="120"/>
      <c r="AC684" s="59"/>
      <c r="AD684" s="23"/>
      <c r="AE684" s="23"/>
      <c r="AF684" s="23"/>
      <c r="AG684" s="23"/>
      <c r="AI684" s="31" t="s">
        <v>1065</v>
      </c>
      <c r="AJ684" s="34">
        <v>18</v>
      </c>
      <c r="AK684" s="34" t="s">
        <v>58</v>
      </c>
      <c r="AL684" s="32" t="s">
        <v>58</v>
      </c>
      <c r="AM684" s="32" t="s">
        <v>58</v>
      </c>
      <c r="AN684" s="32" t="s">
        <v>58</v>
      </c>
      <c r="AO684" s="33" t="s">
        <v>58</v>
      </c>
      <c r="AP684" s="32" t="s">
        <v>58</v>
      </c>
      <c r="AQ684" s="34" t="s">
        <v>58</v>
      </c>
      <c r="AR684" s="34" t="s">
        <v>58</v>
      </c>
      <c r="AS684" s="34" t="s">
        <v>58</v>
      </c>
      <c r="AT684" s="281"/>
      <c r="AU684" s="35" t="s">
        <v>58</v>
      </c>
      <c r="AX684" s="23" t="s">
        <v>953</v>
      </c>
      <c r="AY684" s="23" t="s">
        <v>318</v>
      </c>
    </row>
    <row r="685" spans="21:51" ht="15" thickBot="1" x14ac:dyDescent="0.35">
      <c r="U685" s="23"/>
      <c r="V685" s="59"/>
      <c r="W685" s="23"/>
      <c r="X685" s="23"/>
      <c r="Y685" s="59"/>
      <c r="Z685" s="59"/>
      <c r="AA685" s="119"/>
      <c r="AB685" s="120"/>
      <c r="AC685" s="59"/>
      <c r="AD685" s="23"/>
      <c r="AE685" s="23"/>
      <c r="AF685" s="23"/>
      <c r="AG685" s="23"/>
      <c r="AI685" s="50" t="s">
        <v>1065</v>
      </c>
      <c r="AJ685" s="51">
        <v>19</v>
      </c>
      <c r="AK685" s="51" t="s">
        <v>58</v>
      </c>
      <c r="AL685" s="56" t="s">
        <v>58</v>
      </c>
      <c r="AM685" s="56" t="s">
        <v>58</v>
      </c>
      <c r="AN685" s="56" t="s">
        <v>58</v>
      </c>
      <c r="AO685" s="57" t="s">
        <v>58</v>
      </c>
      <c r="AP685" s="56" t="s">
        <v>58</v>
      </c>
      <c r="AQ685" s="51" t="s">
        <v>58</v>
      </c>
      <c r="AR685" s="51" t="s">
        <v>58</v>
      </c>
      <c r="AS685" s="51" t="s">
        <v>58</v>
      </c>
      <c r="AT685" s="296"/>
      <c r="AU685" s="58" t="s">
        <v>58</v>
      </c>
      <c r="AX685" s="23" t="s">
        <v>953</v>
      </c>
      <c r="AY685" s="23" t="s">
        <v>319</v>
      </c>
    </row>
    <row r="686" spans="21:51" x14ac:dyDescent="0.3">
      <c r="U686" s="23"/>
      <c r="V686" s="59"/>
      <c r="W686" s="23"/>
      <c r="X686" s="23"/>
      <c r="Y686" s="59"/>
      <c r="Z686" s="59"/>
      <c r="AA686" s="119"/>
      <c r="AB686" s="120"/>
      <c r="AC686" s="59"/>
      <c r="AD686" s="23"/>
      <c r="AE686" s="23"/>
      <c r="AF686" s="23"/>
      <c r="AG686" s="23"/>
      <c r="AI686" s="13" t="s">
        <v>4</v>
      </c>
      <c r="AJ686" s="15">
        <v>1</v>
      </c>
      <c r="AK686" s="45" t="s">
        <v>53</v>
      </c>
      <c r="AL686" s="49">
        <v>7</v>
      </c>
      <c r="AM686" s="14">
        <v>1</v>
      </c>
      <c r="AN686" s="14" t="s">
        <v>54</v>
      </c>
      <c r="AO686" s="49" t="s">
        <v>55</v>
      </c>
      <c r="AP686" s="14" t="s">
        <v>56</v>
      </c>
      <c r="AQ686" s="15" t="s">
        <v>543</v>
      </c>
      <c r="AR686" s="15">
        <v>80000</v>
      </c>
      <c r="AS686" s="15" t="s">
        <v>190</v>
      </c>
      <c r="AT686" s="279" t="s">
        <v>549</v>
      </c>
      <c r="AU686" s="16" t="s">
        <v>544</v>
      </c>
      <c r="AX686" s="23" t="s">
        <v>953</v>
      </c>
      <c r="AY686" s="23" t="s">
        <v>1088</v>
      </c>
    </row>
    <row r="687" spans="21:51" x14ac:dyDescent="0.3">
      <c r="U687" s="23"/>
      <c r="V687" s="59"/>
      <c r="W687" s="23"/>
      <c r="X687" s="23"/>
      <c r="Y687" s="59"/>
      <c r="Z687" s="59"/>
      <c r="AA687" s="119"/>
      <c r="AB687" s="120"/>
      <c r="AC687" s="59"/>
      <c r="AD687" s="23"/>
      <c r="AE687" s="23"/>
      <c r="AF687" s="23"/>
      <c r="AG687" s="23"/>
      <c r="AI687" s="31" t="s">
        <v>4</v>
      </c>
      <c r="AJ687" s="34">
        <v>2</v>
      </c>
      <c r="AK687" s="34" t="s">
        <v>379</v>
      </c>
      <c r="AL687" s="32">
        <v>6</v>
      </c>
      <c r="AM687" s="32">
        <v>3</v>
      </c>
      <c r="AN687" s="32" t="s">
        <v>61</v>
      </c>
      <c r="AO687" s="33" t="s">
        <v>60</v>
      </c>
      <c r="AP687" s="32" t="s">
        <v>69</v>
      </c>
      <c r="AQ687" s="34" t="s">
        <v>380</v>
      </c>
      <c r="AR687" s="34">
        <v>80000</v>
      </c>
      <c r="AS687" s="34" t="s">
        <v>190</v>
      </c>
      <c r="AT687" s="281" t="s">
        <v>595</v>
      </c>
      <c r="AU687" s="35" t="s">
        <v>381</v>
      </c>
      <c r="AX687" s="23" t="s">
        <v>953</v>
      </c>
      <c r="AY687" s="23" t="s">
        <v>320</v>
      </c>
    </row>
    <row r="688" spans="21:51" x14ac:dyDescent="0.3">
      <c r="U688" s="23"/>
      <c r="V688" s="59"/>
      <c r="W688" s="23"/>
      <c r="X688" s="23"/>
      <c r="Y688" s="59"/>
      <c r="Z688" s="59"/>
      <c r="AA688" s="119"/>
      <c r="AB688" s="120"/>
      <c r="AC688" s="59"/>
      <c r="AD688" s="23"/>
      <c r="AE688" s="23"/>
      <c r="AF688" s="23"/>
      <c r="AG688" s="23"/>
      <c r="AI688" s="31" t="s">
        <v>4</v>
      </c>
      <c r="AJ688" s="34">
        <v>3</v>
      </c>
      <c r="AK688" s="34" t="s">
        <v>109</v>
      </c>
      <c r="AL688" s="32">
        <v>5</v>
      </c>
      <c r="AM688" s="32">
        <v>3</v>
      </c>
      <c r="AN688" s="32" t="s">
        <v>60</v>
      </c>
      <c r="AO688" s="33" t="s">
        <v>61</v>
      </c>
      <c r="AP688" s="32" t="s">
        <v>73</v>
      </c>
      <c r="AQ688" s="34" t="s">
        <v>625</v>
      </c>
      <c r="AR688" s="34">
        <v>170000</v>
      </c>
      <c r="AS688" s="34" t="s">
        <v>190</v>
      </c>
      <c r="AT688" s="281" t="s">
        <v>567</v>
      </c>
      <c r="AU688" s="35" t="s">
        <v>111</v>
      </c>
      <c r="AX688" s="23" t="s">
        <v>953</v>
      </c>
      <c r="AY688" s="23" t="s">
        <v>321</v>
      </c>
    </row>
    <row r="689" spans="21:51" x14ac:dyDescent="0.3">
      <c r="U689" s="23"/>
      <c r="V689" s="59"/>
      <c r="W689" s="23"/>
      <c r="X689" s="23"/>
      <c r="Y689" s="59"/>
      <c r="Z689" s="59"/>
      <c r="AA689" s="119"/>
      <c r="AB689" s="120"/>
      <c r="AC689" s="59"/>
      <c r="AD689" s="23"/>
      <c r="AE689" s="23"/>
      <c r="AF689" s="23"/>
      <c r="AG689" s="23"/>
      <c r="AI689" s="31" t="s">
        <v>4</v>
      </c>
      <c r="AJ689" s="34">
        <v>4</v>
      </c>
      <c r="AK689" s="34" t="s">
        <v>288</v>
      </c>
      <c r="AL689" s="32">
        <v>6</v>
      </c>
      <c r="AM689" s="32">
        <v>3</v>
      </c>
      <c r="AN689" s="32" t="s">
        <v>61</v>
      </c>
      <c r="AO689" s="33" t="s">
        <v>60</v>
      </c>
      <c r="AP689" s="32" t="s">
        <v>62</v>
      </c>
      <c r="AQ689" s="34" t="s">
        <v>667</v>
      </c>
      <c r="AR689" s="34">
        <v>170000</v>
      </c>
      <c r="AS689" s="34" t="s">
        <v>190</v>
      </c>
      <c r="AT689" s="281" t="s">
        <v>668</v>
      </c>
      <c r="AU689" s="35" t="s">
        <v>669</v>
      </c>
      <c r="AX689" s="23" t="s">
        <v>953</v>
      </c>
      <c r="AY689" s="23" t="s">
        <v>186</v>
      </c>
    </row>
    <row r="690" spans="21:51" x14ac:dyDescent="0.3">
      <c r="U690" s="23"/>
      <c r="V690" s="59"/>
      <c r="W690" s="23"/>
      <c r="X690" s="23"/>
      <c r="Y690" s="59"/>
      <c r="Z690" s="59"/>
      <c r="AA690" s="119"/>
      <c r="AB690" s="120"/>
      <c r="AC690" s="59"/>
      <c r="AD690" s="23"/>
      <c r="AE690" s="23"/>
      <c r="AF690" s="23"/>
      <c r="AG690" s="23"/>
      <c r="AI690" s="31" t="s">
        <v>4</v>
      </c>
      <c r="AJ690" s="34">
        <v>5</v>
      </c>
      <c r="AK690" s="34" t="s">
        <v>565</v>
      </c>
      <c r="AL690" s="32">
        <v>5</v>
      </c>
      <c r="AM690" s="32">
        <v>3</v>
      </c>
      <c r="AN690" s="32" t="s">
        <v>60</v>
      </c>
      <c r="AO690" s="33" t="s">
        <v>61</v>
      </c>
      <c r="AP690" s="32" t="s">
        <v>69</v>
      </c>
      <c r="AQ690" s="34" t="s">
        <v>566</v>
      </c>
      <c r="AR690" s="34">
        <v>180000</v>
      </c>
      <c r="AS690" s="34" t="s">
        <v>190</v>
      </c>
      <c r="AT690" s="281" t="s">
        <v>567</v>
      </c>
      <c r="AU690" s="35" t="s">
        <v>568</v>
      </c>
      <c r="AX690" s="23" t="s">
        <v>953</v>
      </c>
      <c r="AY690" s="23" t="s">
        <v>276</v>
      </c>
    </row>
    <row r="691" spans="21:51" x14ac:dyDescent="0.3">
      <c r="U691" s="23"/>
      <c r="V691" s="59"/>
      <c r="W691" s="23"/>
      <c r="X691" s="23"/>
      <c r="Y691" s="59"/>
      <c r="Z691" s="59"/>
      <c r="AA691" s="119"/>
      <c r="AB691" s="120"/>
      <c r="AC691" s="59"/>
      <c r="AD691" s="23"/>
      <c r="AE691" s="23"/>
      <c r="AF691" s="23"/>
      <c r="AG691" s="23"/>
      <c r="AI691" s="31" t="s">
        <v>4</v>
      </c>
      <c r="AJ691" s="34">
        <v>6</v>
      </c>
      <c r="AK691" s="34" t="s">
        <v>118</v>
      </c>
      <c r="AL691" s="32">
        <v>5</v>
      </c>
      <c r="AM691" s="32">
        <v>5</v>
      </c>
      <c r="AN691" s="32" t="s">
        <v>61</v>
      </c>
      <c r="AO691" s="33" t="s">
        <v>56</v>
      </c>
      <c r="AP691" s="32" t="s">
        <v>73</v>
      </c>
      <c r="AQ691" s="34" t="s">
        <v>649</v>
      </c>
      <c r="AR691" s="34">
        <v>220000</v>
      </c>
      <c r="AS691" s="34" t="s">
        <v>190</v>
      </c>
      <c r="AT691" s="281" t="s">
        <v>571</v>
      </c>
      <c r="AU691" s="35" t="s">
        <v>98</v>
      </c>
      <c r="AX691" s="23" t="s">
        <v>953</v>
      </c>
      <c r="AY691" s="23" t="s">
        <v>322</v>
      </c>
    </row>
    <row r="692" spans="21:51" x14ac:dyDescent="0.3">
      <c r="U692" s="23"/>
      <c r="V692" s="59"/>
      <c r="W692" s="23"/>
      <c r="X692" s="23"/>
      <c r="Y692" s="59"/>
      <c r="Z692" s="59"/>
      <c r="AA692" s="119"/>
      <c r="AB692" s="120"/>
      <c r="AC692" s="59"/>
      <c r="AD692" s="23"/>
      <c r="AE692" s="23"/>
      <c r="AF692" s="23"/>
      <c r="AG692" s="23"/>
      <c r="AI692" s="31" t="s">
        <v>4</v>
      </c>
      <c r="AJ692" s="34">
        <v>7</v>
      </c>
      <c r="AK692" s="44" t="s">
        <v>286</v>
      </c>
      <c r="AL692" s="33">
        <v>5</v>
      </c>
      <c r="AM692" s="32">
        <v>5</v>
      </c>
      <c r="AN692" s="32" t="s">
        <v>61</v>
      </c>
      <c r="AO692" s="33" t="s">
        <v>56</v>
      </c>
      <c r="AP692" s="32" t="s">
        <v>69</v>
      </c>
      <c r="AQ692" s="34" t="s">
        <v>658</v>
      </c>
      <c r="AR692" s="34">
        <v>240000</v>
      </c>
      <c r="AS692" s="34" t="s">
        <v>190</v>
      </c>
      <c r="AT692" s="281" t="s">
        <v>659</v>
      </c>
      <c r="AU692" s="35" t="s">
        <v>291</v>
      </c>
      <c r="AX692" s="23" t="s">
        <v>953</v>
      </c>
      <c r="AY692" s="23" t="s">
        <v>323</v>
      </c>
    </row>
    <row r="693" spans="21:51" x14ac:dyDescent="0.3">
      <c r="U693" s="23"/>
      <c r="V693" s="59"/>
      <c r="W693" s="23"/>
      <c r="X693" s="23"/>
      <c r="Y693" s="59"/>
      <c r="Z693" s="59"/>
      <c r="AA693" s="119"/>
      <c r="AB693" s="120"/>
      <c r="AC693" s="59"/>
      <c r="AD693" s="23"/>
      <c r="AE693" s="23"/>
      <c r="AF693" s="23"/>
      <c r="AG693" s="23"/>
      <c r="AI693" s="31" t="s">
        <v>4</v>
      </c>
      <c r="AJ693" s="34">
        <v>8</v>
      </c>
      <c r="AK693" s="34" t="s">
        <v>79</v>
      </c>
      <c r="AL693" s="32">
        <v>5</v>
      </c>
      <c r="AM693" s="32">
        <v>5</v>
      </c>
      <c r="AN693" s="32" t="s">
        <v>61</v>
      </c>
      <c r="AO693" s="33" t="s">
        <v>61</v>
      </c>
      <c r="AP693" s="32" t="s">
        <v>73</v>
      </c>
      <c r="AQ693" s="34" t="s">
        <v>615</v>
      </c>
      <c r="AR693" s="34">
        <v>250000</v>
      </c>
      <c r="AS693" s="34" t="s">
        <v>190</v>
      </c>
      <c r="AT693" s="281" t="s">
        <v>574</v>
      </c>
      <c r="AU693" s="35" t="s">
        <v>618</v>
      </c>
      <c r="AX693" s="23" t="s">
        <v>953</v>
      </c>
      <c r="AY693" s="23" t="s">
        <v>324</v>
      </c>
    </row>
    <row r="694" spans="21:51" x14ac:dyDescent="0.3">
      <c r="U694" s="23"/>
      <c r="V694" s="59"/>
      <c r="W694" s="23"/>
      <c r="X694" s="23"/>
      <c r="Y694" s="59"/>
      <c r="Z694" s="59"/>
      <c r="AA694" s="119"/>
      <c r="AB694" s="120"/>
      <c r="AC694" s="59"/>
      <c r="AD694" s="23"/>
      <c r="AE694" s="23"/>
      <c r="AF694" s="23"/>
      <c r="AG694" s="23"/>
      <c r="AI694" s="31" t="s">
        <v>4</v>
      </c>
      <c r="AJ694" s="34">
        <v>9</v>
      </c>
      <c r="AK694" s="34" t="s">
        <v>77</v>
      </c>
      <c r="AL694" s="32">
        <v>5</v>
      </c>
      <c r="AM694" s="32">
        <v>2</v>
      </c>
      <c r="AN694" s="32" t="s">
        <v>60</v>
      </c>
      <c r="AO694" s="33" t="s">
        <v>72</v>
      </c>
      <c r="AP694" s="32" t="s">
        <v>93</v>
      </c>
      <c r="AQ694" s="34" t="s">
        <v>616</v>
      </c>
      <c r="AR694" s="34">
        <v>0</v>
      </c>
      <c r="AS694" s="34" t="s">
        <v>190</v>
      </c>
      <c r="AT694" s="281" t="s">
        <v>617</v>
      </c>
      <c r="AU694" s="35" t="s">
        <v>619</v>
      </c>
      <c r="AX694" s="23" t="s">
        <v>953</v>
      </c>
      <c r="AY694" s="23" t="s">
        <v>1090</v>
      </c>
    </row>
    <row r="695" spans="21:51" x14ac:dyDescent="0.3">
      <c r="U695" s="23"/>
      <c r="V695" s="59"/>
      <c r="W695" s="23"/>
      <c r="X695" s="23"/>
      <c r="Y695" s="59"/>
      <c r="Z695" s="59"/>
      <c r="AA695" s="119"/>
      <c r="AB695" s="120"/>
      <c r="AC695" s="59"/>
      <c r="AD695" s="23"/>
      <c r="AE695" s="23"/>
      <c r="AF695" s="23"/>
      <c r="AG695" s="23"/>
      <c r="AI695" s="31" t="s">
        <v>4</v>
      </c>
      <c r="AJ695" s="34">
        <v>10</v>
      </c>
      <c r="AK695" s="34" t="s">
        <v>576</v>
      </c>
      <c r="AL695" s="32">
        <v>6</v>
      </c>
      <c r="AM695" s="32">
        <v>6</v>
      </c>
      <c r="AN695" s="32" t="s">
        <v>60</v>
      </c>
      <c r="AO695" s="33" t="s">
        <v>61</v>
      </c>
      <c r="AP695" s="32" t="s">
        <v>88</v>
      </c>
      <c r="AQ695" s="34" t="s">
        <v>573</v>
      </c>
      <c r="AR695" s="34">
        <v>340000</v>
      </c>
      <c r="AS695" s="34" t="s">
        <v>190</v>
      </c>
      <c r="AT695" s="281" t="s">
        <v>574</v>
      </c>
      <c r="AU695" s="35" t="s">
        <v>575</v>
      </c>
      <c r="AX695" s="23" t="s">
        <v>953</v>
      </c>
      <c r="AY695" s="23" t="s">
        <v>326</v>
      </c>
    </row>
    <row r="696" spans="21:51" x14ac:dyDescent="0.3">
      <c r="U696" s="23"/>
      <c r="V696" s="59"/>
      <c r="W696" s="23"/>
      <c r="X696" s="23"/>
      <c r="Y696" s="59"/>
      <c r="Z696" s="59"/>
      <c r="AA696" s="119"/>
      <c r="AB696" s="120"/>
      <c r="AC696" s="59"/>
      <c r="AD696" s="23"/>
      <c r="AE696" s="23"/>
      <c r="AF696" s="23"/>
      <c r="AG696" s="23"/>
      <c r="AI696" s="31" t="s">
        <v>4</v>
      </c>
      <c r="AJ696" s="34">
        <v>11</v>
      </c>
      <c r="AK696" s="34" t="s">
        <v>58</v>
      </c>
      <c r="AL696" s="32" t="s">
        <v>58</v>
      </c>
      <c r="AM696" s="32" t="s">
        <v>58</v>
      </c>
      <c r="AN696" s="32" t="s">
        <v>58</v>
      </c>
      <c r="AO696" s="33" t="s">
        <v>58</v>
      </c>
      <c r="AP696" s="32" t="s">
        <v>58</v>
      </c>
      <c r="AQ696" s="34" t="s">
        <v>58</v>
      </c>
      <c r="AR696" s="34" t="s">
        <v>58</v>
      </c>
      <c r="AS696" s="34" t="s">
        <v>58</v>
      </c>
      <c r="AT696" s="281" t="s">
        <v>58</v>
      </c>
      <c r="AU696" s="35" t="s">
        <v>58</v>
      </c>
      <c r="AX696" s="23" t="s">
        <v>953</v>
      </c>
      <c r="AY696" s="23" t="s">
        <v>327</v>
      </c>
    </row>
    <row r="697" spans="21:51" x14ac:dyDescent="0.3">
      <c r="U697" s="23"/>
      <c r="V697" s="59"/>
      <c r="W697" s="23"/>
      <c r="X697" s="23"/>
      <c r="Y697" s="59"/>
      <c r="Z697" s="59"/>
      <c r="AA697" s="119"/>
      <c r="AB697" s="120"/>
      <c r="AC697" s="59"/>
      <c r="AD697" s="23"/>
      <c r="AE697" s="23"/>
      <c r="AF697" s="23"/>
      <c r="AG697" s="23"/>
      <c r="AI697" s="31" t="s">
        <v>4</v>
      </c>
      <c r="AJ697" s="34">
        <v>12</v>
      </c>
      <c r="AK697" s="34" t="s">
        <v>58</v>
      </c>
      <c r="AL697" s="32" t="s">
        <v>58</v>
      </c>
      <c r="AM697" s="32" t="s">
        <v>58</v>
      </c>
      <c r="AN697" s="32" t="s">
        <v>58</v>
      </c>
      <c r="AO697" s="33" t="s">
        <v>58</v>
      </c>
      <c r="AP697" s="32" t="s">
        <v>58</v>
      </c>
      <c r="AQ697" s="34" t="s">
        <v>58</v>
      </c>
      <c r="AR697" s="34" t="s">
        <v>58</v>
      </c>
      <c r="AS697" s="34" t="s">
        <v>58</v>
      </c>
      <c r="AT697" s="281" t="s">
        <v>58</v>
      </c>
      <c r="AU697" s="35" t="s">
        <v>58</v>
      </c>
      <c r="AX697" s="23" t="s">
        <v>953</v>
      </c>
      <c r="AY697" s="23" t="s">
        <v>328</v>
      </c>
    </row>
    <row r="698" spans="21:51" x14ac:dyDescent="0.3">
      <c r="U698" s="23"/>
      <c r="V698" s="59"/>
      <c r="W698" s="23"/>
      <c r="X698" s="23"/>
      <c r="Y698" s="59"/>
      <c r="Z698" s="59"/>
      <c r="AA698" s="119"/>
      <c r="AB698" s="120"/>
      <c r="AC698" s="59"/>
      <c r="AD698" s="23"/>
      <c r="AE698" s="23"/>
      <c r="AF698" s="23"/>
      <c r="AG698" s="23"/>
      <c r="AI698" s="31" t="s">
        <v>4</v>
      </c>
      <c r="AJ698" s="34">
        <v>13</v>
      </c>
      <c r="AK698" s="34" t="s">
        <v>58</v>
      </c>
      <c r="AL698" s="32" t="s">
        <v>58</v>
      </c>
      <c r="AM698" s="32" t="s">
        <v>58</v>
      </c>
      <c r="AN698" s="32" t="s">
        <v>58</v>
      </c>
      <c r="AO698" s="33" t="s">
        <v>58</v>
      </c>
      <c r="AP698" s="32" t="s">
        <v>58</v>
      </c>
      <c r="AQ698" s="34" t="s">
        <v>58</v>
      </c>
      <c r="AR698" s="34" t="s">
        <v>58</v>
      </c>
      <c r="AS698" s="34" t="s">
        <v>58</v>
      </c>
      <c r="AT698" s="281" t="s">
        <v>58</v>
      </c>
      <c r="AU698" s="35" t="s">
        <v>58</v>
      </c>
      <c r="AX698" s="23" t="s">
        <v>953</v>
      </c>
      <c r="AY698" s="23" t="s">
        <v>329</v>
      </c>
    </row>
    <row r="699" spans="21:51" x14ac:dyDescent="0.3">
      <c r="U699" s="23"/>
      <c r="V699" s="59"/>
      <c r="W699" s="23"/>
      <c r="X699" s="23"/>
      <c r="Y699" s="59"/>
      <c r="Z699" s="59"/>
      <c r="AA699" s="119"/>
      <c r="AB699" s="120"/>
      <c r="AC699" s="59"/>
      <c r="AD699" s="23"/>
      <c r="AE699" s="23"/>
      <c r="AF699" s="23"/>
      <c r="AG699" s="23"/>
      <c r="AI699" s="31" t="s">
        <v>4</v>
      </c>
      <c r="AJ699" s="34">
        <v>14</v>
      </c>
      <c r="AK699" s="34" t="s">
        <v>58</v>
      </c>
      <c r="AL699" s="32" t="s">
        <v>58</v>
      </c>
      <c r="AM699" s="32" t="s">
        <v>58</v>
      </c>
      <c r="AN699" s="32" t="s">
        <v>58</v>
      </c>
      <c r="AO699" s="33" t="s">
        <v>58</v>
      </c>
      <c r="AP699" s="32" t="s">
        <v>58</v>
      </c>
      <c r="AQ699" s="34" t="s">
        <v>58</v>
      </c>
      <c r="AR699" s="34" t="s">
        <v>58</v>
      </c>
      <c r="AS699" s="34" t="s">
        <v>58</v>
      </c>
      <c r="AT699" s="281" t="s">
        <v>58</v>
      </c>
      <c r="AU699" s="35" t="s">
        <v>58</v>
      </c>
      <c r="AX699" s="23" t="s">
        <v>953</v>
      </c>
      <c r="AY699" s="23" t="s">
        <v>1089</v>
      </c>
    </row>
    <row r="700" spans="21:51" x14ac:dyDescent="0.3">
      <c r="U700" s="23"/>
      <c r="V700" s="59"/>
      <c r="W700" s="23"/>
      <c r="X700" s="23"/>
      <c r="Y700" s="59"/>
      <c r="Z700" s="59"/>
      <c r="AA700" s="119"/>
      <c r="AB700" s="120"/>
      <c r="AC700" s="59"/>
      <c r="AD700" s="23"/>
      <c r="AE700" s="23"/>
      <c r="AF700" s="23"/>
      <c r="AG700" s="23"/>
      <c r="AI700" s="31" t="s">
        <v>4</v>
      </c>
      <c r="AJ700" s="34">
        <v>15</v>
      </c>
      <c r="AK700" s="34" t="s">
        <v>58</v>
      </c>
      <c r="AL700" s="32" t="s">
        <v>58</v>
      </c>
      <c r="AM700" s="32" t="s">
        <v>58</v>
      </c>
      <c r="AN700" s="32" t="s">
        <v>58</v>
      </c>
      <c r="AO700" s="33" t="s">
        <v>58</v>
      </c>
      <c r="AP700" s="32" t="s">
        <v>58</v>
      </c>
      <c r="AQ700" s="34" t="s">
        <v>58</v>
      </c>
      <c r="AR700" s="34" t="s">
        <v>58</v>
      </c>
      <c r="AS700" s="34" t="s">
        <v>58</v>
      </c>
      <c r="AT700" s="281" t="s">
        <v>58</v>
      </c>
      <c r="AU700" s="35" t="s">
        <v>58</v>
      </c>
      <c r="AX700" s="23" t="s">
        <v>953</v>
      </c>
      <c r="AY700" s="23" t="s">
        <v>1092</v>
      </c>
    </row>
    <row r="701" spans="21:51" x14ac:dyDescent="0.3">
      <c r="U701" s="23"/>
      <c r="V701" s="59"/>
      <c r="W701" s="23"/>
      <c r="X701" s="23"/>
      <c r="Y701" s="59"/>
      <c r="Z701" s="59"/>
      <c r="AA701" s="119"/>
      <c r="AB701" s="120"/>
      <c r="AC701" s="59"/>
      <c r="AD701" s="23"/>
      <c r="AE701" s="23"/>
      <c r="AF701" s="23"/>
      <c r="AG701" s="23"/>
      <c r="AI701" s="31" t="s">
        <v>4</v>
      </c>
      <c r="AJ701" s="34">
        <v>16</v>
      </c>
      <c r="AK701" s="34" t="s">
        <v>58</v>
      </c>
      <c r="AL701" s="32" t="s">
        <v>58</v>
      </c>
      <c r="AM701" s="32" t="s">
        <v>58</v>
      </c>
      <c r="AN701" s="32" t="s">
        <v>58</v>
      </c>
      <c r="AO701" s="33" t="s">
        <v>58</v>
      </c>
      <c r="AP701" s="32" t="s">
        <v>58</v>
      </c>
      <c r="AQ701" s="34" t="s">
        <v>58</v>
      </c>
      <c r="AR701" s="34" t="s">
        <v>58</v>
      </c>
      <c r="AS701" s="34" t="s">
        <v>58</v>
      </c>
      <c r="AT701" s="281" t="s">
        <v>58</v>
      </c>
      <c r="AU701" s="35" t="s">
        <v>58</v>
      </c>
      <c r="AX701" s="23" t="s">
        <v>953</v>
      </c>
      <c r="AY701" s="23" t="s">
        <v>1091</v>
      </c>
    </row>
    <row r="702" spans="21:51" x14ac:dyDescent="0.3">
      <c r="U702" s="23"/>
      <c r="V702" s="59"/>
      <c r="W702" s="23"/>
      <c r="X702" s="23"/>
      <c r="Y702" s="59"/>
      <c r="Z702" s="59"/>
      <c r="AA702" s="119"/>
      <c r="AB702" s="120"/>
      <c r="AC702" s="59"/>
      <c r="AD702" s="23"/>
      <c r="AE702" s="23"/>
      <c r="AF702" s="23"/>
      <c r="AG702" s="23"/>
      <c r="AI702" s="31" t="s">
        <v>4</v>
      </c>
      <c r="AJ702" s="34">
        <v>17</v>
      </c>
      <c r="AK702" s="34" t="s">
        <v>58</v>
      </c>
      <c r="AL702" s="32" t="s">
        <v>58</v>
      </c>
      <c r="AM702" s="32" t="s">
        <v>58</v>
      </c>
      <c r="AN702" s="32" t="s">
        <v>58</v>
      </c>
      <c r="AO702" s="33" t="s">
        <v>58</v>
      </c>
      <c r="AP702" s="32" t="s">
        <v>58</v>
      </c>
      <c r="AQ702" s="34" t="s">
        <v>58</v>
      </c>
      <c r="AR702" s="34" t="s">
        <v>58</v>
      </c>
      <c r="AS702" s="34" t="s">
        <v>58</v>
      </c>
      <c r="AT702" s="281" t="s">
        <v>58</v>
      </c>
      <c r="AU702" s="35" t="s">
        <v>58</v>
      </c>
      <c r="AX702" s="23" t="s">
        <v>953</v>
      </c>
      <c r="AY702" s="23" t="s">
        <v>1094</v>
      </c>
    </row>
    <row r="703" spans="21:51" x14ac:dyDescent="0.3">
      <c r="U703" s="23"/>
      <c r="V703" s="59"/>
      <c r="W703" s="23"/>
      <c r="X703" s="23"/>
      <c r="Y703" s="59"/>
      <c r="Z703" s="59"/>
      <c r="AA703" s="119"/>
      <c r="AB703" s="120"/>
      <c r="AC703" s="59"/>
      <c r="AD703" s="23"/>
      <c r="AE703" s="23"/>
      <c r="AF703" s="23"/>
      <c r="AG703" s="23"/>
      <c r="AI703" s="31" t="s">
        <v>4</v>
      </c>
      <c r="AJ703" s="34">
        <v>18</v>
      </c>
      <c r="AK703" s="34" t="s">
        <v>58</v>
      </c>
      <c r="AL703" s="32" t="s">
        <v>58</v>
      </c>
      <c r="AM703" s="32" t="s">
        <v>58</v>
      </c>
      <c r="AN703" s="32" t="s">
        <v>58</v>
      </c>
      <c r="AO703" s="33" t="s">
        <v>58</v>
      </c>
      <c r="AP703" s="32" t="s">
        <v>58</v>
      </c>
      <c r="AQ703" s="34" t="s">
        <v>58</v>
      </c>
      <c r="AR703" s="34" t="s">
        <v>58</v>
      </c>
      <c r="AS703" s="34" t="s">
        <v>58</v>
      </c>
      <c r="AT703" s="281" t="s">
        <v>58</v>
      </c>
      <c r="AU703" s="35" t="s">
        <v>58</v>
      </c>
      <c r="AX703" s="23" t="s">
        <v>953</v>
      </c>
      <c r="AY703" s="23" t="s">
        <v>325</v>
      </c>
    </row>
    <row r="704" spans="21:51" ht="15" thickBot="1" x14ac:dyDescent="0.35">
      <c r="U704" s="23"/>
      <c r="V704" s="59"/>
      <c r="W704" s="23"/>
      <c r="X704" s="23"/>
      <c r="Y704" s="59"/>
      <c r="Z704" s="59"/>
      <c r="AA704" s="119"/>
      <c r="AB704" s="120"/>
      <c r="AC704" s="59"/>
      <c r="AD704" s="23"/>
      <c r="AE704" s="23"/>
      <c r="AF704" s="23"/>
      <c r="AG704" s="23"/>
      <c r="AI704" s="50" t="s">
        <v>4</v>
      </c>
      <c r="AJ704" s="51">
        <v>19</v>
      </c>
      <c r="AK704" s="51" t="s">
        <v>58</v>
      </c>
      <c r="AL704" s="56" t="s">
        <v>58</v>
      </c>
      <c r="AM704" s="56" t="s">
        <v>58</v>
      </c>
      <c r="AN704" s="56" t="s">
        <v>58</v>
      </c>
      <c r="AO704" s="57" t="s">
        <v>58</v>
      </c>
      <c r="AP704" s="56" t="s">
        <v>58</v>
      </c>
      <c r="AQ704" s="51" t="s">
        <v>58</v>
      </c>
      <c r="AR704" s="51" t="s">
        <v>58</v>
      </c>
      <c r="AS704" s="51" t="s">
        <v>58</v>
      </c>
      <c r="AT704" s="296" t="s">
        <v>58</v>
      </c>
      <c r="AU704" s="58" t="s">
        <v>58</v>
      </c>
      <c r="AX704" s="23" t="s">
        <v>953</v>
      </c>
      <c r="AY704" s="23" t="s">
        <v>1098</v>
      </c>
    </row>
    <row r="705" spans="21:51" x14ac:dyDescent="0.3">
      <c r="U705" s="23"/>
      <c r="V705" s="59"/>
      <c r="W705" s="23"/>
      <c r="X705" s="23"/>
      <c r="Y705" s="59"/>
      <c r="Z705" s="59"/>
      <c r="AA705" s="119"/>
      <c r="AB705" s="120"/>
      <c r="AC705" s="59"/>
      <c r="AD705" s="23"/>
      <c r="AE705" s="23"/>
      <c r="AF705" s="23"/>
      <c r="AG705" s="23"/>
      <c r="AI705" s="350" t="s">
        <v>28</v>
      </c>
      <c r="AJ705" s="352">
        <v>1</v>
      </c>
      <c r="AK705" s="380" t="s">
        <v>53</v>
      </c>
      <c r="AL705" s="381">
        <v>7</v>
      </c>
      <c r="AM705" s="355">
        <v>1</v>
      </c>
      <c r="AN705" s="355" t="s">
        <v>54</v>
      </c>
      <c r="AO705" s="381" t="s">
        <v>55</v>
      </c>
      <c r="AP705" s="355" t="s">
        <v>56</v>
      </c>
      <c r="AQ705" s="352" t="s">
        <v>57</v>
      </c>
      <c r="AR705" s="352">
        <v>80000</v>
      </c>
      <c r="AS705" s="352" t="s">
        <v>108</v>
      </c>
      <c r="AT705" s="382"/>
      <c r="AU705" s="358" t="s">
        <v>59</v>
      </c>
      <c r="AX705" s="23" t="s">
        <v>953</v>
      </c>
      <c r="AY705" s="23" t="s">
        <v>316</v>
      </c>
    </row>
    <row r="706" spans="21:51" x14ac:dyDescent="0.3">
      <c r="U706" s="23"/>
      <c r="V706" s="59"/>
      <c r="W706" s="23"/>
      <c r="X706" s="23"/>
      <c r="Y706" s="59"/>
      <c r="Z706" s="59"/>
      <c r="AA706" s="119"/>
      <c r="AB706" s="120"/>
      <c r="AC706" s="59"/>
      <c r="AD706" s="23"/>
      <c r="AE706" s="23"/>
      <c r="AF706" s="23"/>
      <c r="AG706" s="23"/>
      <c r="AI706" s="359" t="s">
        <v>28</v>
      </c>
      <c r="AJ706" s="361">
        <v>2</v>
      </c>
      <c r="AK706" s="361" t="s">
        <v>68</v>
      </c>
      <c r="AL706" s="364">
        <v>6</v>
      </c>
      <c r="AM706" s="364">
        <v>3</v>
      </c>
      <c r="AN706" s="364" t="s">
        <v>60</v>
      </c>
      <c r="AO706" s="383" t="s">
        <v>55</v>
      </c>
      <c r="AP706" s="364" t="s">
        <v>69</v>
      </c>
      <c r="AQ706" s="361" t="s">
        <v>70</v>
      </c>
      <c r="AR706" s="361">
        <v>140000</v>
      </c>
      <c r="AS706" s="361" t="s">
        <v>108</v>
      </c>
      <c r="AT706" s="384"/>
      <c r="AU706" s="367" t="s">
        <v>71</v>
      </c>
      <c r="AX706" s="23" t="s">
        <v>953</v>
      </c>
      <c r="AY706" s="23" t="s">
        <v>354</v>
      </c>
    </row>
    <row r="707" spans="21:51" x14ac:dyDescent="0.3">
      <c r="U707" s="23"/>
      <c r="V707" s="59"/>
      <c r="W707" s="23"/>
      <c r="X707" s="23"/>
      <c r="Y707" s="59"/>
      <c r="Z707" s="59"/>
      <c r="AA707" s="119"/>
      <c r="AB707" s="120"/>
      <c r="AC707" s="59"/>
      <c r="AD707" s="23"/>
      <c r="AE707" s="23"/>
      <c r="AF707" s="23"/>
      <c r="AG707" s="23"/>
      <c r="AI707" s="359" t="s">
        <v>28</v>
      </c>
      <c r="AJ707" s="361">
        <v>3</v>
      </c>
      <c r="AK707" s="361" t="s">
        <v>363</v>
      </c>
      <c r="AL707" s="364">
        <v>6</v>
      </c>
      <c r="AM707" s="364">
        <v>3</v>
      </c>
      <c r="AN707" s="364" t="s">
        <v>60</v>
      </c>
      <c r="AO707" s="383" t="s">
        <v>61</v>
      </c>
      <c r="AP707" s="364" t="s">
        <v>62</v>
      </c>
      <c r="AQ707" s="361" t="s">
        <v>366</v>
      </c>
      <c r="AR707" s="361">
        <v>190000</v>
      </c>
      <c r="AS707" s="361" t="s">
        <v>108</v>
      </c>
      <c r="AT707" s="384"/>
      <c r="AU707" s="367" t="s">
        <v>367</v>
      </c>
      <c r="AX707" s="23" t="s">
        <v>953</v>
      </c>
      <c r="AY707" s="23" t="s">
        <v>1097</v>
      </c>
    </row>
    <row r="708" spans="21:51" x14ac:dyDescent="0.3">
      <c r="U708" s="23"/>
      <c r="V708" s="59"/>
      <c r="W708" s="23"/>
      <c r="X708" s="23"/>
      <c r="Y708" s="59"/>
      <c r="Z708" s="59"/>
      <c r="AA708" s="119"/>
      <c r="AB708" s="120"/>
      <c r="AC708" s="59"/>
      <c r="AD708" s="23"/>
      <c r="AE708" s="23"/>
      <c r="AF708" s="23"/>
      <c r="AG708" s="23"/>
      <c r="AI708" s="359" t="s">
        <v>28</v>
      </c>
      <c r="AJ708" s="361">
        <v>4</v>
      </c>
      <c r="AK708" s="361" t="s">
        <v>402</v>
      </c>
      <c r="AL708" s="364">
        <v>8</v>
      </c>
      <c r="AM708" s="364">
        <v>2</v>
      </c>
      <c r="AN708" s="364" t="s">
        <v>60</v>
      </c>
      <c r="AO708" s="383" t="s">
        <v>61</v>
      </c>
      <c r="AP708" s="364" t="s">
        <v>62</v>
      </c>
      <c r="AQ708" s="361" t="s">
        <v>404</v>
      </c>
      <c r="AR708" s="361">
        <v>190000</v>
      </c>
      <c r="AS708" s="361" t="s">
        <v>108</v>
      </c>
      <c r="AT708" s="384"/>
      <c r="AU708" s="367" t="s">
        <v>406</v>
      </c>
      <c r="AX708" s="23" t="s">
        <v>953</v>
      </c>
      <c r="AY708" s="23" t="s">
        <v>347</v>
      </c>
    </row>
    <row r="709" spans="21:51" x14ac:dyDescent="0.3">
      <c r="U709" s="23"/>
      <c r="V709" s="59"/>
      <c r="W709" s="23"/>
      <c r="X709" s="23"/>
      <c r="Y709" s="59"/>
      <c r="Z709" s="59"/>
      <c r="AA709" s="119"/>
      <c r="AB709" s="120"/>
      <c r="AC709" s="59"/>
      <c r="AD709" s="23"/>
      <c r="AE709" s="23"/>
      <c r="AF709" s="23"/>
      <c r="AG709" s="23"/>
      <c r="AI709" s="359" t="s">
        <v>28</v>
      </c>
      <c r="AJ709" s="361">
        <v>5</v>
      </c>
      <c r="AK709" s="361" t="s">
        <v>403</v>
      </c>
      <c r="AL709" s="364">
        <v>8</v>
      </c>
      <c r="AM709" s="364">
        <v>2</v>
      </c>
      <c r="AN709" s="364" t="s">
        <v>60</v>
      </c>
      <c r="AO709" s="383" t="s">
        <v>61</v>
      </c>
      <c r="AP709" s="364" t="s">
        <v>62</v>
      </c>
      <c r="AQ709" s="361" t="s">
        <v>405</v>
      </c>
      <c r="AR709" s="361" t="s">
        <v>55</v>
      </c>
      <c r="AS709" s="361" t="s">
        <v>108</v>
      </c>
      <c r="AT709" s="384"/>
      <c r="AU709" s="367"/>
      <c r="AX709" s="23" t="s">
        <v>953</v>
      </c>
      <c r="AY709" s="23" t="s">
        <v>1096</v>
      </c>
    </row>
    <row r="710" spans="21:51" x14ac:dyDescent="0.3">
      <c r="U710" s="23"/>
      <c r="V710" s="59"/>
      <c r="W710" s="23"/>
      <c r="X710" s="23"/>
      <c r="Y710" s="59"/>
      <c r="Z710" s="59"/>
      <c r="AA710" s="119"/>
      <c r="AB710" s="120"/>
      <c r="AC710" s="59"/>
      <c r="AD710" s="23"/>
      <c r="AE710" s="23"/>
      <c r="AF710" s="23"/>
      <c r="AG710" s="23"/>
      <c r="AI710" s="359" t="s">
        <v>28</v>
      </c>
      <c r="AJ710" s="361">
        <v>6</v>
      </c>
      <c r="AK710" s="361" t="s">
        <v>362</v>
      </c>
      <c r="AL710" s="364">
        <v>6</v>
      </c>
      <c r="AM710" s="364">
        <v>3</v>
      </c>
      <c r="AN710" s="364" t="s">
        <v>60</v>
      </c>
      <c r="AO710" s="383" t="s">
        <v>61</v>
      </c>
      <c r="AP710" s="364" t="s">
        <v>69</v>
      </c>
      <c r="AQ710" s="361" t="s">
        <v>373</v>
      </c>
      <c r="AR710" s="361">
        <v>200000</v>
      </c>
      <c r="AS710" s="361" t="s">
        <v>108</v>
      </c>
      <c r="AT710" s="384"/>
      <c r="AU710" s="367" t="s">
        <v>370</v>
      </c>
      <c r="AX710" s="23" t="s">
        <v>953</v>
      </c>
      <c r="AY710" s="23" t="s">
        <v>1093</v>
      </c>
    </row>
    <row r="711" spans="21:51" x14ac:dyDescent="0.3">
      <c r="U711" s="23"/>
      <c r="V711" s="59"/>
      <c r="W711" s="23"/>
      <c r="X711" s="23"/>
      <c r="Y711" s="59"/>
      <c r="Z711" s="59"/>
      <c r="AA711" s="119"/>
      <c r="AB711" s="120"/>
      <c r="AC711" s="59"/>
      <c r="AD711" s="23"/>
      <c r="AE711" s="23"/>
      <c r="AF711" s="23"/>
      <c r="AG711" s="23"/>
      <c r="AI711" s="359" t="s">
        <v>28</v>
      </c>
      <c r="AJ711" s="361">
        <v>7</v>
      </c>
      <c r="AK711" s="385" t="s">
        <v>365</v>
      </c>
      <c r="AL711" s="383">
        <v>6</v>
      </c>
      <c r="AM711" s="364">
        <v>4</v>
      </c>
      <c r="AN711" s="364" t="s">
        <v>60</v>
      </c>
      <c r="AO711" s="383" t="s">
        <v>61</v>
      </c>
      <c r="AP711" s="364" t="s">
        <v>69</v>
      </c>
      <c r="AQ711" s="361" t="s">
        <v>105</v>
      </c>
      <c r="AR711" s="361">
        <v>210000</v>
      </c>
      <c r="AS711" s="361" t="s">
        <v>108</v>
      </c>
      <c r="AT711" s="384"/>
      <c r="AU711" s="367" t="s">
        <v>106</v>
      </c>
      <c r="AX711" s="23" t="s">
        <v>953</v>
      </c>
      <c r="AY711" s="23" t="s">
        <v>1095</v>
      </c>
    </row>
    <row r="712" spans="21:51" x14ac:dyDescent="0.3">
      <c r="U712" s="23"/>
      <c r="V712" s="59"/>
      <c r="W712" s="23"/>
      <c r="X712" s="23"/>
      <c r="Y712" s="59"/>
      <c r="Z712" s="59"/>
      <c r="AA712" s="119"/>
      <c r="AB712" s="120"/>
      <c r="AC712" s="59"/>
      <c r="AD712" s="23"/>
      <c r="AE712" s="23"/>
      <c r="AF712" s="23"/>
      <c r="AG712" s="23"/>
      <c r="AI712" s="359" t="s">
        <v>28</v>
      </c>
      <c r="AJ712" s="361">
        <v>8</v>
      </c>
      <c r="AK712" s="361" t="s">
        <v>109</v>
      </c>
      <c r="AL712" s="364">
        <v>5</v>
      </c>
      <c r="AM712" s="364">
        <v>3</v>
      </c>
      <c r="AN712" s="364" t="s">
        <v>60</v>
      </c>
      <c r="AO712" s="383" t="s">
        <v>61</v>
      </c>
      <c r="AP712" s="364" t="s">
        <v>73</v>
      </c>
      <c r="AQ712" s="361" t="s">
        <v>110</v>
      </c>
      <c r="AR712" s="361">
        <v>210000</v>
      </c>
      <c r="AS712" s="361" t="s">
        <v>108</v>
      </c>
      <c r="AT712" s="384"/>
      <c r="AU712" s="367" t="s">
        <v>111</v>
      </c>
      <c r="AX712" s="23" t="s">
        <v>953</v>
      </c>
      <c r="AY712" s="23" t="s">
        <v>1099</v>
      </c>
    </row>
    <row r="713" spans="21:51" x14ac:dyDescent="0.3">
      <c r="U713" s="23"/>
      <c r="V713" s="59"/>
      <c r="W713" s="23"/>
      <c r="X713" s="23"/>
      <c r="Y713" s="59"/>
      <c r="Z713" s="59"/>
      <c r="AA713" s="119"/>
      <c r="AB713" s="120"/>
      <c r="AC713" s="59"/>
      <c r="AD713" s="23"/>
      <c r="AE713" s="23"/>
      <c r="AF713" s="23"/>
      <c r="AG713" s="23"/>
      <c r="AI713" s="359" t="s">
        <v>28</v>
      </c>
      <c r="AJ713" s="361">
        <v>9</v>
      </c>
      <c r="AK713" s="361" t="s">
        <v>118</v>
      </c>
      <c r="AL713" s="364">
        <v>4</v>
      </c>
      <c r="AM713" s="364">
        <v>5</v>
      </c>
      <c r="AN713" s="364" t="s">
        <v>61</v>
      </c>
      <c r="AO713" s="383" t="s">
        <v>56</v>
      </c>
      <c r="AP713" s="364" t="s">
        <v>73</v>
      </c>
      <c r="AQ713" s="361" t="s">
        <v>119</v>
      </c>
      <c r="AR713" s="361">
        <v>220000</v>
      </c>
      <c r="AS713" s="361" t="s">
        <v>108</v>
      </c>
      <c r="AT713" s="384"/>
      <c r="AU713" s="367" t="s">
        <v>98</v>
      </c>
      <c r="AX713" s="23" t="s">
        <v>953</v>
      </c>
      <c r="AY713" s="23" t="s">
        <v>141</v>
      </c>
    </row>
    <row r="714" spans="21:51" x14ac:dyDescent="0.3">
      <c r="U714" s="23"/>
      <c r="V714" s="59"/>
      <c r="W714" s="23"/>
      <c r="X714" s="23"/>
      <c r="Y714" s="59"/>
      <c r="Z714" s="59"/>
      <c r="AA714" s="119"/>
      <c r="AB714" s="120"/>
      <c r="AC714" s="59"/>
      <c r="AD714" s="23"/>
      <c r="AE714" s="23"/>
      <c r="AF714" s="23"/>
      <c r="AG714" s="23"/>
      <c r="AI714" s="359" t="s">
        <v>28</v>
      </c>
      <c r="AJ714" s="361">
        <v>10</v>
      </c>
      <c r="AK714" s="361" t="s">
        <v>162</v>
      </c>
      <c r="AL714" s="364">
        <v>5</v>
      </c>
      <c r="AM714" s="364">
        <v>5</v>
      </c>
      <c r="AN714" s="364" t="s">
        <v>61</v>
      </c>
      <c r="AO714" s="383" t="s">
        <v>72</v>
      </c>
      <c r="AP714" s="364" t="s">
        <v>73</v>
      </c>
      <c r="AQ714" s="361" t="s">
        <v>163</v>
      </c>
      <c r="AR714" s="361">
        <v>230000</v>
      </c>
      <c r="AS714" s="361" t="s">
        <v>108</v>
      </c>
      <c r="AT714" s="384"/>
      <c r="AU714" s="367" t="s">
        <v>164</v>
      </c>
      <c r="AX714" s="23" t="s">
        <v>953</v>
      </c>
      <c r="AY714" s="23" t="s">
        <v>342</v>
      </c>
    </row>
    <row r="715" spans="21:51" x14ac:dyDescent="0.3">
      <c r="U715" s="23"/>
      <c r="V715" s="59"/>
      <c r="W715" s="23"/>
      <c r="X715" s="23"/>
      <c r="Y715" s="59"/>
      <c r="Z715" s="59"/>
      <c r="AA715" s="119"/>
      <c r="AB715" s="120"/>
      <c r="AC715" s="59"/>
      <c r="AD715" s="23"/>
      <c r="AE715" s="23"/>
      <c r="AF715" s="23"/>
      <c r="AG715" s="23"/>
      <c r="AI715" s="359" t="s">
        <v>28</v>
      </c>
      <c r="AJ715" s="361">
        <v>11</v>
      </c>
      <c r="AK715" s="361" t="s">
        <v>79</v>
      </c>
      <c r="AL715" s="364">
        <v>5</v>
      </c>
      <c r="AM715" s="364">
        <v>5</v>
      </c>
      <c r="AN715" s="364" t="s">
        <v>61</v>
      </c>
      <c r="AO715" s="383" t="s">
        <v>61</v>
      </c>
      <c r="AP715" s="364" t="s">
        <v>73</v>
      </c>
      <c r="AQ715" s="361" t="s">
        <v>80</v>
      </c>
      <c r="AR715" s="361">
        <v>250000</v>
      </c>
      <c r="AS715" s="361" t="s">
        <v>108</v>
      </c>
      <c r="AT715" s="384"/>
      <c r="AU715" s="367" t="s">
        <v>81</v>
      </c>
      <c r="AX715" s="23" t="s">
        <v>953</v>
      </c>
      <c r="AY715" s="23" t="s">
        <v>343</v>
      </c>
    </row>
    <row r="716" spans="21:51" x14ac:dyDescent="0.3">
      <c r="U716" s="23"/>
      <c r="V716" s="59"/>
      <c r="W716" s="23"/>
      <c r="X716" s="23"/>
      <c r="Y716" s="59"/>
      <c r="Z716" s="59"/>
      <c r="AA716" s="119"/>
      <c r="AB716" s="120"/>
      <c r="AC716" s="59"/>
      <c r="AD716" s="23"/>
      <c r="AE716" s="23"/>
      <c r="AF716" s="23"/>
      <c r="AG716" s="23"/>
      <c r="AI716" s="359" t="s">
        <v>28</v>
      </c>
      <c r="AJ716" s="361">
        <v>12</v>
      </c>
      <c r="AK716" s="361" t="s">
        <v>77</v>
      </c>
      <c r="AL716" s="364">
        <v>5</v>
      </c>
      <c r="AM716" s="364">
        <v>2</v>
      </c>
      <c r="AN716" s="364" t="s">
        <v>60</v>
      </c>
      <c r="AO716" s="383" t="s">
        <v>56</v>
      </c>
      <c r="AP716" s="364" t="s">
        <v>93</v>
      </c>
      <c r="AQ716" s="361" t="s">
        <v>94</v>
      </c>
      <c r="AR716" s="361" t="s">
        <v>55</v>
      </c>
      <c r="AS716" s="361" t="s">
        <v>108</v>
      </c>
      <c r="AT716" s="384"/>
      <c r="AU716" s="367"/>
      <c r="AX716" s="23" t="s">
        <v>953</v>
      </c>
      <c r="AY716" s="23" t="s">
        <v>344</v>
      </c>
    </row>
    <row r="717" spans="21:51" x14ac:dyDescent="0.3">
      <c r="U717" s="23"/>
      <c r="V717" s="59"/>
      <c r="W717" s="23"/>
      <c r="X717" s="23"/>
      <c r="Y717" s="59"/>
      <c r="Z717" s="59"/>
      <c r="AA717" s="119"/>
      <c r="AB717" s="120"/>
      <c r="AC717" s="59"/>
      <c r="AD717" s="23"/>
      <c r="AE717" s="23"/>
      <c r="AF717" s="23"/>
      <c r="AG717" s="23"/>
      <c r="AI717" s="359" t="s">
        <v>28</v>
      </c>
      <c r="AJ717" s="361">
        <v>13</v>
      </c>
      <c r="AK717" s="361" t="s">
        <v>364</v>
      </c>
      <c r="AL717" s="364">
        <v>6</v>
      </c>
      <c r="AM717" s="364">
        <v>6</v>
      </c>
      <c r="AN717" s="364" t="s">
        <v>72</v>
      </c>
      <c r="AO717" s="383" t="s">
        <v>55</v>
      </c>
      <c r="AP717" s="364" t="s">
        <v>73</v>
      </c>
      <c r="AQ717" s="361" t="s">
        <v>368</v>
      </c>
      <c r="AR717" s="361">
        <v>270000</v>
      </c>
      <c r="AS717" s="361" t="s">
        <v>108</v>
      </c>
      <c r="AT717" s="384"/>
      <c r="AU717" s="367" t="s">
        <v>369</v>
      </c>
      <c r="AX717" s="23" t="s">
        <v>953</v>
      </c>
      <c r="AY717" s="23" t="s">
        <v>345</v>
      </c>
    </row>
    <row r="718" spans="21:51" x14ac:dyDescent="0.3">
      <c r="U718" s="23"/>
      <c r="V718" s="59"/>
      <c r="W718" s="23"/>
      <c r="X718" s="23"/>
      <c r="Y718" s="59"/>
      <c r="Z718" s="59"/>
      <c r="AA718" s="119"/>
      <c r="AB718" s="120"/>
      <c r="AC718" s="59"/>
      <c r="AD718" s="23"/>
      <c r="AE718" s="23"/>
      <c r="AF718" s="23"/>
      <c r="AG718" s="23"/>
      <c r="AI718" s="359" t="s">
        <v>28</v>
      </c>
      <c r="AJ718" s="361">
        <v>14</v>
      </c>
      <c r="AK718" s="361" t="s">
        <v>87</v>
      </c>
      <c r="AL718" s="364">
        <v>6</v>
      </c>
      <c r="AM718" s="364">
        <v>6</v>
      </c>
      <c r="AN718" s="364" t="s">
        <v>60</v>
      </c>
      <c r="AO718" s="383" t="s">
        <v>61</v>
      </c>
      <c r="AP718" s="364" t="s">
        <v>88</v>
      </c>
      <c r="AQ718" s="361" t="s">
        <v>89</v>
      </c>
      <c r="AR718" s="361">
        <v>380000</v>
      </c>
      <c r="AS718" s="361" t="s">
        <v>108</v>
      </c>
      <c r="AT718" s="384"/>
      <c r="AU718" s="367" t="s">
        <v>90</v>
      </c>
      <c r="AX718" s="23" t="s">
        <v>953</v>
      </c>
      <c r="AY718" s="23" t="s">
        <v>872</v>
      </c>
    </row>
    <row r="719" spans="21:51" x14ac:dyDescent="0.3">
      <c r="U719" s="23"/>
      <c r="V719" s="59"/>
      <c r="W719" s="23"/>
      <c r="X719" s="23"/>
      <c r="Y719" s="59"/>
      <c r="Z719" s="59"/>
      <c r="AA719" s="119"/>
      <c r="AB719" s="120"/>
      <c r="AC719" s="59"/>
      <c r="AD719" s="23"/>
      <c r="AE719" s="23"/>
      <c r="AF719" s="23"/>
      <c r="AG719" s="23"/>
      <c r="AI719" s="359" t="s">
        <v>28</v>
      </c>
      <c r="AJ719" s="361">
        <v>15</v>
      </c>
      <c r="AK719" s="361" t="s">
        <v>58</v>
      </c>
      <c r="AL719" s="364" t="s">
        <v>58</v>
      </c>
      <c r="AM719" s="364" t="s">
        <v>58</v>
      </c>
      <c r="AN719" s="364" t="s">
        <v>58</v>
      </c>
      <c r="AO719" s="383" t="s">
        <v>58</v>
      </c>
      <c r="AP719" s="364" t="s">
        <v>58</v>
      </c>
      <c r="AQ719" s="361" t="s">
        <v>58</v>
      </c>
      <c r="AR719" s="361" t="s">
        <v>58</v>
      </c>
      <c r="AS719" s="361" t="s">
        <v>58</v>
      </c>
      <c r="AT719" s="384"/>
      <c r="AU719" s="367" t="s">
        <v>58</v>
      </c>
      <c r="AX719" s="23" t="s">
        <v>953</v>
      </c>
      <c r="AY719" s="23" t="s">
        <v>346</v>
      </c>
    </row>
    <row r="720" spans="21:51" x14ac:dyDescent="0.3">
      <c r="U720" s="23"/>
      <c r="V720" s="59"/>
      <c r="W720" s="23"/>
      <c r="X720" s="23"/>
      <c r="Y720" s="59"/>
      <c r="Z720" s="59"/>
      <c r="AA720" s="119"/>
      <c r="AB720" s="120"/>
      <c r="AC720" s="59"/>
      <c r="AD720" s="23"/>
      <c r="AE720" s="23"/>
      <c r="AF720" s="23"/>
      <c r="AG720" s="23"/>
      <c r="AI720" s="359" t="s">
        <v>28</v>
      </c>
      <c r="AJ720" s="361">
        <v>16</v>
      </c>
      <c r="AK720" s="361" t="s">
        <v>58</v>
      </c>
      <c r="AL720" s="364" t="s">
        <v>58</v>
      </c>
      <c r="AM720" s="364" t="s">
        <v>58</v>
      </c>
      <c r="AN720" s="364" t="s">
        <v>58</v>
      </c>
      <c r="AO720" s="383" t="s">
        <v>58</v>
      </c>
      <c r="AP720" s="364" t="s">
        <v>58</v>
      </c>
      <c r="AQ720" s="361" t="s">
        <v>58</v>
      </c>
      <c r="AR720" s="361" t="s">
        <v>58</v>
      </c>
      <c r="AS720" s="361" t="s">
        <v>58</v>
      </c>
      <c r="AT720" s="384"/>
      <c r="AU720" s="367" t="s">
        <v>58</v>
      </c>
      <c r="AX720" s="23" t="s">
        <v>953</v>
      </c>
      <c r="AY720" s="23" t="s">
        <v>348</v>
      </c>
    </row>
    <row r="721" spans="21:51" x14ac:dyDescent="0.3">
      <c r="U721" s="23"/>
      <c r="V721" s="59"/>
      <c r="W721" s="23"/>
      <c r="X721" s="23"/>
      <c r="Y721" s="59"/>
      <c r="Z721" s="59"/>
      <c r="AA721" s="119"/>
      <c r="AB721" s="120"/>
      <c r="AC721" s="59"/>
      <c r="AD721" s="23"/>
      <c r="AE721" s="23"/>
      <c r="AF721" s="23"/>
      <c r="AG721" s="23"/>
      <c r="AI721" s="359" t="s">
        <v>28</v>
      </c>
      <c r="AJ721" s="361">
        <v>17</v>
      </c>
      <c r="AK721" s="361" t="s">
        <v>58</v>
      </c>
      <c r="AL721" s="364" t="s">
        <v>58</v>
      </c>
      <c r="AM721" s="364" t="s">
        <v>58</v>
      </c>
      <c r="AN721" s="364" t="s">
        <v>58</v>
      </c>
      <c r="AO721" s="383" t="s">
        <v>58</v>
      </c>
      <c r="AP721" s="364" t="s">
        <v>58</v>
      </c>
      <c r="AQ721" s="361" t="s">
        <v>58</v>
      </c>
      <c r="AR721" s="361" t="s">
        <v>58</v>
      </c>
      <c r="AS721" s="361" t="s">
        <v>58</v>
      </c>
      <c r="AT721" s="384"/>
      <c r="AU721" s="367" t="s">
        <v>58</v>
      </c>
      <c r="AX721" s="23" t="s">
        <v>953</v>
      </c>
      <c r="AY721" s="23" t="s">
        <v>349</v>
      </c>
    </row>
    <row r="722" spans="21:51" x14ac:dyDescent="0.3">
      <c r="U722" s="23"/>
      <c r="V722" s="59"/>
      <c r="W722" s="23"/>
      <c r="X722" s="23"/>
      <c r="Y722" s="59"/>
      <c r="Z722" s="59"/>
      <c r="AA722" s="119"/>
      <c r="AB722" s="120"/>
      <c r="AC722" s="59"/>
      <c r="AD722" s="23"/>
      <c r="AE722" s="23"/>
      <c r="AF722" s="23"/>
      <c r="AG722" s="23"/>
      <c r="AI722" s="359" t="s">
        <v>28</v>
      </c>
      <c r="AJ722" s="361">
        <v>18</v>
      </c>
      <c r="AK722" s="361" t="s">
        <v>58</v>
      </c>
      <c r="AL722" s="364" t="s">
        <v>58</v>
      </c>
      <c r="AM722" s="364" t="s">
        <v>58</v>
      </c>
      <c r="AN722" s="364" t="s">
        <v>58</v>
      </c>
      <c r="AO722" s="383" t="s">
        <v>58</v>
      </c>
      <c r="AP722" s="364" t="s">
        <v>58</v>
      </c>
      <c r="AQ722" s="361" t="s">
        <v>58</v>
      </c>
      <c r="AR722" s="361" t="s">
        <v>58</v>
      </c>
      <c r="AS722" s="361" t="s">
        <v>58</v>
      </c>
      <c r="AT722" s="384"/>
      <c r="AU722" s="367" t="s">
        <v>58</v>
      </c>
      <c r="AX722" s="23" t="s">
        <v>953</v>
      </c>
      <c r="AY722" s="23" t="s">
        <v>150</v>
      </c>
    </row>
    <row r="723" spans="21:51" ht="15" thickBot="1" x14ac:dyDescent="0.35">
      <c r="U723" s="23"/>
      <c r="V723" s="59"/>
      <c r="W723" s="23"/>
      <c r="X723" s="23"/>
      <c r="Y723" s="59"/>
      <c r="Z723" s="59"/>
      <c r="AA723" s="119"/>
      <c r="AB723" s="120"/>
      <c r="AC723" s="59"/>
      <c r="AD723" s="23"/>
      <c r="AE723" s="23"/>
      <c r="AF723" s="23"/>
      <c r="AG723" s="23"/>
      <c r="AI723" s="369" t="s">
        <v>28</v>
      </c>
      <c r="AJ723" s="371">
        <v>19</v>
      </c>
      <c r="AK723" s="371" t="s">
        <v>58</v>
      </c>
      <c r="AL723" s="374" t="s">
        <v>58</v>
      </c>
      <c r="AM723" s="374" t="s">
        <v>58</v>
      </c>
      <c r="AN723" s="374" t="s">
        <v>58</v>
      </c>
      <c r="AO723" s="386" t="s">
        <v>58</v>
      </c>
      <c r="AP723" s="374" t="s">
        <v>58</v>
      </c>
      <c r="AQ723" s="371" t="s">
        <v>58</v>
      </c>
      <c r="AR723" s="371" t="s">
        <v>58</v>
      </c>
      <c r="AS723" s="371" t="s">
        <v>58</v>
      </c>
      <c r="AT723" s="387"/>
      <c r="AU723" s="388" t="s">
        <v>58</v>
      </c>
      <c r="AX723" s="23" t="s">
        <v>953</v>
      </c>
      <c r="AY723" s="23" t="s">
        <v>350</v>
      </c>
    </row>
    <row r="724" spans="21:51" x14ac:dyDescent="0.3">
      <c r="U724" s="23"/>
      <c r="V724" s="59"/>
      <c r="W724" s="23"/>
      <c r="X724" s="23"/>
      <c r="Y724" s="59"/>
      <c r="Z724" s="59"/>
      <c r="AA724" s="119"/>
      <c r="AB724" s="120"/>
      <c r="AC724" s="59"/>
      <c r="AD724" s="23"/>
      <c r="AE724" s="23"/>
      <c r="AF724" s="23"/>
      <c r="AG724" s="23"/>
      <c r="AX724" s="23" t="s">
        <v>954</v>
      </c>
      <c r="AY724" s="23" t="s">
        <v>176</v>
      </c>
    </row>
    <row r="725" spans="21:51" x14ac:dyDescent="0.3">
      <c r="U725" s="23"/>
      <c r="V725" s="59"/>
      <c r="W725" s="23"/>
      <c r="X725" s="23"/>
      <c r="Y725" s="59"/>
      <c r="Z725" s="59"/>
      <c r="AA725" s="119"/>
      <c r="AB725" s="120"/>
      <c r="AC725" s="59"/>
      <c r="AD725" s="23"/>
      <c r="AE725" s="23"/>
      <c r="AF725" s="23"/>
      <c r="AG725" s="23"/>
      <c r="AX725" s="23" t="s">
        <v>954</v>
      </c>
      <c r="AY725" s="23" t="s">
        <v>313</v>
      </c>
    </row>
    <row r="726" spans="21:51" x14ac:dyDescent="0.3">
      <c r="U726" s="23"/>
      <c r="V726" s="59"/>
      <c r="W726" s="23"/>
      <c r="X726" s="23"/>
      <c r="Y726" s="59"/>
      <c r="Z726" s="59"/>
      <c r="AA726" s="119"/>
      <c r="AB726" s="120"/>
      <c r="AC726" s="59"/>
      <c r="AD726" s="23"/>
      <c r="AE726" s="23"/>
      <c r="AF726" s="23"/>
      <c r="AG726" s="23"/>
      <c r="AX726" s="23" t="s">
        <v>954</v>
      </c>
      <c r="AY726" s="23" t="s">
        <v>314</v>
      </c>
    </row>
    <row r="727" spans="21:51" x14ac:dyDescent="0.3">
      <c r="U727" s="23"/>
      <c r="V727" s="59"/>
      <c r="W727" s="23"/>
      <c r="X727" s="23"/>
      <c r="Y727" s="59"/>
      <c r="Z727" s="59"/>
      <c r="AA727" s="119"/>
      <c r="AB727" s="120"/>
      <c r="AC727" s="59"/>
      <c r="AD727" s="23"/>
      <c r="AE727" s="23"/>
      <c r="AF727" s="23"/>
      <c r="AG727" s="23"/>
      <c r="AX727" s="23" t="s">
        <v>954</v>
      </c>
      <c r="AY727" s="23" t="s">
        <v>143</v>
      </c>
    </row>
    <row r="728" spans="21:51" x14ac:dyDescent="0.3">
      <c r="U728" s="23"/>
      <c r="V728" s="59"/>
      <c r="W728" s="23"/>
      <c r="X728" s="23"/>
      <c r="Y728" s="59"/>
      <c r="Z728" s="59"/>
      <c r="AA728" s="119"/>
      <c r="AB728" s="120"/>
      <c r="AC728" s="59"/>
      <c r="AD728" s="23"/>
      <c r="AE728" s="23"/>
      <c r="AF728" s="23"/>
      <c r="AG728" s="23"/>
      <c r="AX728" s="23" t="s">
        <v>954</v>
      </c>
      <c r="AY728" s="23" t="s">
        <v>315</v>
      </c>
    </row>
    <row r="729" spans="21:51" x14ac:dyDescent="0.3">
      <c r="U729" s="23"/>
      <c r="V729" s="59"/>
      <c r="W729" s="23"/>
      <c r="X729" s="23"/>
      <c r="Y729" s="59"/>
      <c r="Z729" s="59"/>
      <c r="AA729" s="119"/>
      <c r="AB729" s="120"/>
      <c r="AC729" s="59"/>
      <c r="AD729" s="23"/>
      <c r="AE729" s="23"/>
      <c r="AF729" s="23"/>
      <c r="AG729" s="23"/>
      <c r="AX729" s="23" t="s">
        <v>954</v>
      </c>
      <c r="AY729" s="23" t="s">
        <v>317</v>
      </c>
    </row>
    <row r="730" spans="21:51" x14ac:dyDescent="0.3">
      <c r="U730" s="23"/>
      <c r="V730" s="59"/>
      <c r="W730" s="23"/>
      <c r="X730" s="23"/>
      <c r="Y730" s="59"/>
      <c r="Z730" s="59"/>
      <c r="AA730" s="119"/>
      <c r="AB730" s="120"/>
      <c r="AC730" s="59"/>
      <c r="AD730" s="23"/>
      <c r="AE730" s="23"/>
      <c r="AF730" s="23"/>
      <c r="AG730" s="23"/>
      <c r="AX730" s="23" t="s">
        <v>954</v>
      </c>
      <c r="AY730" s="23" t="s">
        <v>201</v>
      </c>
    </row>
    <row r="731" spans="21:51" x14ac:dyDescent="0.3">
      <c r="U731" s="23"/>
      <c r="V731" s="59"/>
      <c r="W731" s="23"/>
      <c r="X731" s="23"/>
      <c r="Y731" s="59"/>
      <c r="Z731" s="59"/>
      <c r="AA731" s="119"/>
      <c r="AB731" s="120"/>
      <c r="AC731" s="59"/>
      <c r="AD731" s="23"/>
      <c r="AE731" s="23"/>
      <c r="AF731" s="23"/>
      <c r="AG731" s="23"/>
      <c r="AX731" s="23" t="s">
        <v>954</v>
      </c>
      <c r="AY731" s="23" t="s">
        <v>1087</v>
      </c>
    </row>
    <row r="732" spans="21:51" x14ac:dyDescent="0.3">
      <c r="U732" s="23"/>
      <c r="V732" s="59"/>
      <c r="W732" s="23"/>
      <c r="X732" s="23"/>
      <c r="Y732" s="59"/>
      <c r="Z732" s="59"/>
      <c r="AA732" s="119"/>
      <c r="AB732" s="120"/>
      <c r="AC732" s="59"/>
      <c r="AD732" s="23"/>
      <c r="AE732" s="23"/>
      <c r="AF732" s="23"/>
      <c r="AG732" s="23"/>
      <c r="AX732" s="23" t="s">
        <v>954</v>
      </c>
      <c r="AY732" s="23" t="s">
        <v>318</v>
      </c>
    </row>
    <row r="733" spans="21:51" x14ac:dyDescent="0.3">
      <c r="U733" s="23"/>
      <c r="V733" s="59"/>
      <c r="W733" s="23"/>
      <c r="X733" s="23"/>
      <c r="Y733" s="59"/>
      <c r="Z733" s="59"/>
      <c r="AA733" s="119"/>
      <c r="AB733" s="120"/>
      <c r="AC733" s="59"/>
      <c r="AD733" s="23"/>
      <c r="AE733" s="23"/>
      <c r="AF733" s="23"/>
      <c r="AG733" s="23"/>
      <c r="AX733" s="23" t="s">
        <v>954</v>
      </c>
      <c r="AY733" s="23" t="s">
        <v>319</v>
      </c>
    </row>
    <row r="734" spans="21:51" x14ac:dyDescent="0.3">
      <c r="U734" s="23"/>
      <c r="V734" s="59"/>
      <c r="W734" s="23"/>
      <c r="X734" s="23"/>
      <c r="Y734" s="59"/>
      <c r="Z734" s="59"/>
      <c r="AA734" s="119"/>
      <c r="AB734" s="120"/>
      <c r="AC734" s="59"/>
      <c r="AD734" s="23"/>
      <c r="AE734" s="23"/>
      <c r="AF734" s="23"/>
      <c r="AG734" s="23"/>
      <c r="AX734" s="23" t="s">
        <v>954</v>
      </c>
      <c r="AY734" s="23" t="s">
        <v>1088</v>
      </c>
    </row>
    <row r="735" spans="21:51" x14ac:dyDescent="0.3">
      <c r="U735" s="23"/>
      <c r="V735" s="59"/>
      <c r="W735" s="23"/>
      <c r="X735" s="23"/>
      <c r="Y735" s="59"/>
      <c r="Z735" s="59"/>
      <c r="AA735" s="119"/>
      <c r="AB735" s="120"/>
      <c r="AC735" s="59"/>
      <c r="AD735" s="23"/>
      <c r="AE735" s="23"/>
      <c r="AF735" s="23"/>
      <c r="AG735" s="23"/>
      <c r="AX735" s="23" t="s">
        <v>954</v>
      </c>
      <c r="AY735" s="23" t="s">
        <v>320</v>
      </c>
    </row>
    <row r="736" spans="21:51" x14ac:dyDescent="0.3">
      <c r="U736" s="23"/>
      <c r="V736" s="59"/>
      <c r="W736" s="23"/>
      <c r="X736" s="23"/>
      <c r="Y736" s="59"/>
      <c r="Z736" s="59"/>
      <c r="AA736" s="119"/>
      <c r="AB736" s="120"/>
      <c r="AC736" s="59"/>
      <c r="AD736" s="23"/>
      <c r="AE736" s="23"/>
      <c r="AF736" s="23"/>
      <c r="AG736" s="23"/>
      <c r="AX736" s="23" t="s">
        <v>954</v>
      </c>
      <c r="AY736" s="23" t="s">
        <v>321</v>
      </c>
    </row>
    <row r="737" spans="21:51" x14ac:dyDescent="0.3">
      <c r="U737" s="23"/>
      <c r="V737" s="59"/>
      <c r="W737" s="23"/>
      <c r="X737" s="23"/>
      <c r="Y737" s="59"/>
      <c r="Z737" s="59"/>
      <c r="AA737" s="119"/>
      <c r="AB737" s="120"/>
      <c r="AC737" s="59"/>
      <c r="AD737" s="23"/>
      <c r="AE737" s="23"/>
      <c r="AF737" s="23"/>
      <c r="AG737" s="23"/>
      <c r="AX737" s="23" t="s">
        <v>954</v>
      </c>
      <c r="AY737" s="23" t="s">
        <v>186</v>
      </c>
    </row>
    <row r="738" spans="21:51" x14ac:dyDescent="0.3">
      <c r="U738" s="23"/>
      <c r="V738" s="59"/>
      <c r="W738" s="23"/>
      <c r="X738" s="23"/>
      <c r="Y738" s="59"/>
      <c r="Z738" s="59"/>
      <c r="AA738" s="119"/>
      <c r="AB738" s="120"/>
      <c r="AC738" s="59"/>
      <c r="AD738" s="23"/>
      <c r="AE738" s="23"/>
      <c r="AF738" s="23"/>
      <c r="AG738" s="23"/>
      <c r="AX738" s="23" t="s">
        <v>954</v>
      </c>
      <c r="AY738" s="23" t="s">
        <v>276</v>
      </c>
    </row>
    <row r="739" spans="21:51" x14ac:dyDescent="0.3">
      <c r="U739" s="23"/>
      <c r="V739" s="59"/>
      <c r="W739" s="23"/>
      <c r="X739" s="23"/>
      <c r="Y739" s="59"/>
      <c r="Z739" s="59"/>
      <c r="AA739" s="119"/>
      <c r="AB739" s="120"/>
      <c r="AC739" s="59"/>
      <c r="AD739" s="23"/>
      <c r="AE739" s="23"/>
      <c r="AF739" s="23"/>
      <c r="AG739" s="23"/>
      <c r="AX739" s="23" t="s">
        <v>954</v>
      </c>
      <c r="AY739" s="23" t="s">
        <v>322</v>
      </c>
    </row>
    <row r="740" spans="21:51" x14ac:dyDescent="0.3">
      <c r="U740" s="23"/>
      <c r="V740" s="59"/>
      <c r="W740" s="23"/>
      <c r="X740" s="23"/>
      <c r="Y740" s="59"/>
      <c r="Z740" s="59"/>
      <c r="AA740" s="119"/>
      <c r="AB740" s="120"/>
      <c r="AC740" s="59"/>
      <c r="AD740" s="23"/>
      <c r="AE740" s="23"/>
      <c r="AF740" s="23"/>
      <c r="AG740" s="23"/>
      <c r="AX740" s="23" t="s">
        <v>954</v>
      </c>
      <c r="AY740" s="23" t="s">
        <v>323</v>
      </c>
    </row>
    <row r="741" spans="21:51" x14ac:dyDescent="0.3">
      <c r="U741" s="23"/>
      <c r="V741" s="59"/>
      <c r="W741" s="23"/>
      <c r="X741" s="23"/>
      <c r="Y741" s="59"/>
      <c r="Z741" s="59"/>
      <c r="AA741" s="119"/>
      <c r="AB741" s="120"/>
      <c r="AC741" s="59"/>
      <c r="AD741" s="23"/>
      <c r="AE741" s="23"/>
      <c r="AF741" s="23"/>
      <c r="AG741" s="23"/>
      <c r="AX741" s="23" t="s">
        <v>954</v>
      </c>
      <c r="AY741" s="23" t="s">
        <v>324</v>
      </c>
    </row>
    <row r="742" spans="21:51" x14ac:dyDescent="0.3">
      <c r="U742" s="23"/>
      <c r="V742" s="59"/>
      <c r="W742" s="23"/>
      <c r="X742" s="23"/>
      <c r="Y742" s="59"/>
      <c r="Z742" s="59"/>
      <c r="AA742" s="119"/>
      <c r="AB742" s="120"/>
      <c r="AC742" s="59"/>
      <c r="AD742" s="23"/>
      <c r="AE742" s="23"/>
      <c r="AF742" s="23"/>
      <c r="AG742" s="23"/>
      <c r="AX742" s="23" t="s">
        <v>954</v>
      </c>
      <c r="AY742" s="23" t="s">
        <v>1090</v>
      </c>
    </row>
    <row r="743" spans="21:51" x14ac:dyDescent="0.3">
      <c r="U743" s="23"/>
      <c r="V743" s="59"/>
      <c r="W743" s="23"/>
      <c r="X743" s="23"/>
      <c r="Y743" s="59"/>
      <c r="Z743" s="59"/>
      <c r="AA743" s="119"/>
      <c r="AB743" s="120"/>
      <c r="AC743" s="59"/>
      <c r="AD743" s="23"/>
      <c r="AE743" s="23"/>
      <c r="AF743" s="23"/>
      <c r="AG743" s="23"/>
      <c r="AX743" s="23" t="s">
        <v>954</v>
      </c>
      <c r="AY743" s="23" t="s">
        <v>326</v>
      </c>
    </row>
    <row r="744" spans="21:51" x14ac:dyDescent="0.3">
      <c r="U744" s="23"/>
      <c r="V744" s="59"/>
      <c r="W744" s="23"/>
      <c r="X744" s="23"/>
      <c r="Y744" s="59"/>
      <c r="Z744" s="59"/>
      <c r="AA744" s="119"/>
      <c r="AB744" s="120"/>
      <c r="AC744" s="59"/>
      <c r="AD744" s="23"/>
      <c r="AE744" s="23"/>
      <c r="AF744" s="23"/>
      <c r="AG744" s="23"/>
      <c r="AX744" s="23" t="s">
        <v>954</v>
      </c>
      <c r="AY744" s="23" t="s">
        <v>327</v>
      </c>
    </row>
    <row r="745" spans="21:51" x14ac:dyDescent="0.3">
      <c r="U745" s="23"/>
      <c r="V745" s="59"/>
      <c r="W745" s="23"/>
      <c r="X745" s="23"/>
      <c r="Y745" s="59"/>
      <c r="Z745" s="59"/>
      <c r="AA745" s="119"/>
      <c r="AB745" s="120"/>
      <c r="AC745" s="59"/>
      <c r="AD745" s="23"/>
      <c r="AE745" s="23"/>
      <c r="AF745" s="23"/>
      <c r="AG745" s="23"/>
      <c r="AX745" s="23" t="s">
        <v>954</v>
      </c>
      <c r="AY745" s="23" t="s">
        <v>328</v>
      </c>
    </row>
    <row r="746" spans="21:51" x14ac:dyDescent="0.3">
      <c r="U746" s="23"/>
      <c r="V746" s="59"/>
      <c r="W746" s="23"/>
      <c r="X746" s="23"/>
      <c r="Y746" s="59"/>
      <c r="Z746" s="59"/>
      <c r="AA746" s="119"/>
      <c r="AB746" s="120"/>
      <c r="AC746" s="59"/>
      <c r="AD746" s="23"/>
      <c r="AE746" s="23"/>
      <c r="AF746" s="23"/>
      <c r="AG746" s="23"/>
      <c r="AX746" s="23" t="s">
        <v>954</v>
      </c>
      <c r="AY746" s="23" t="s">
        <v>329</v>
      </c>
    </row>
    <row r="747" spans="21:51" x14ac:dyDescent="0.3">
      <c r="U747" s="23"/>
      <c r="V747" s="59"/>
      <c r="W747" s="23"/>
      <c r="X747" s="23"/>
      <c r="Y747" s="59"/>
      <c r="Z747" s="59"/>
      <c r="AA747" s="119"/>
      <c r="AB747" s="120"/>
      <c r="AC747" s="59"/>
      <c r="AD747" s="23"/>
      <c r="AE747" s="23"/>
      <c r="AF747" s="23"/>
      <c r="AG747" s="23"/>
      <c r="AX747" s="23" t="s">
        <v>954</v>
      </c>
      <c r="AY747" s="23" t="s">
        <v>1089</v>
      </c>
    </row>
    <row r="748" spans="21:51" x14ac:dyDescent="0.3">
      <c r="U748" s="23"/>
      <c r="V748" s="59"/>
      <c r="W748" s="23"/>
      <c r="X748" s="23"/>
      <c r="Y748" s="59"/>
      <c r="Z748" s="59"/>
      <c r="AA748" s="119"/>
      <c r="AB748" s="120"/>
      <c r="AC748" s="59"/>
      <c r="AD748" s="23"/>
      <c r="AE748" s="23"/>
      <c r="AF748" s="23"/>
      <c r="AG748" s="23"/>
      <c r="AX748" s="23" t="s">
        <v>954</v>
      </c>
      <c r="AY748" s="23" t="s">
        <v>1092</v>
      </c>
    </row>
    <row r="749" spans="21:51" x14ac:dyDescent="0.3">
      <c r="U749" s="23"/>
      <c r="V749" s="59"/>
      <c r="W749" s="23"/>
      <c r="X749" s="23"/>
      <c r="Y749" s="59"/>
      <c r="Z749" s="59"/>
      <c r="AA749" s="119"/>
      <c r="AB749" s="120"/>
      <c r="AC749" s="59"/>
      <c r="AD749" s="23"/>
      <c r="AE749" s="23"/>
      <c r="AF749" s="23"/>
      <c r="AG749" s="23"/>
      <c r="AX749" s="23" t="s">
        <v>954</v>
      </c>
      <c r="AY749" s="23" t="s">
        <v>1091</v>
      </c>
    </row>
    <row r="750" spans="21:51" x14ac:dyDescent="0.3">
      <c r="U750" s="23"/>
      <c r="V750" s="59"/>
      <c r="W750" s="23"/>
      <c r="X750" s="23"/>
      <c r="Y750" s="59"/>
      <c r="Z750" s="59"/>
      <c r="AA750" s="119"/>
      <c r="AB750" s="120"/>
      <c r="AC750" s="59"/>
      <c r="AD750" s="23"/>
      <c r="AE750" s="23"/>
      <c r="AF750" s="23"/>
      <c r="AG750" s="23"/>
      <c r="AX750" s="23" t="s">
        <v>954</v>
      </c>
      <c r="AY750" s="23" t="s">
        <v>1094</v>
      </c>
    </row>
    <row r="751" spans="21:51" x14ac:dyDescent="0.3">
      <c r="U751" s="23"/>
      <c r="V751" s="59"/>
      <c r="W751" s="23"/>
      <c r="X751" s="23"/>
      <c r="Y751" s="59"/>
      <c r="Z751" s="59"/>
      <c r="AA751" s="119"/>
      <c r="AB751" s="120"/>
      <c r="AC751" s="59"/>
      <c r="AD751" s="23"/>
      <c r="AE751" s="23"/>
      <c r="AF751" s="23"/>
      <c r="AG751" s="23"/>
      <c r="AX751" s="23" t="s">
        <v>954</v>
      </c>
      <c r="AY751" s="23" t="s">
        <v>325</v>
      </c>
    </row>
    <row r="752" spans="21:51" x14ac:dyDescent="0.3">
      <c r="U752" s="23"/>
      <c r="V752" s="59"/>
      <c r="W752" s="23"/>
      <c r="X752" s="23"/>
      <c r="Y752" s="59"/>
      <c r="Z752" s="59"/>
      <c r="AA752" s="119"/>
      <c r="AB752" s="120"/>
      <c r="AC752" s="59"/>
      <c r="AD752" s="23"/>
      <c r="AE752" s="23"/>
      <c r="AF752" s="23"/>
      <c r="AG752" s="23"/>
      <c r="AX752" s="23" t="s">
        <v>954</v>
      </c>
      <c r="AY752" s="23" t="s">
        <v>1098</v>
      </c>
    </row>
    <row r="753" spans="21:51" x14ac:dyDescent="0.3">
      <c r="U753" s="23"/>
      <c r="V753" s="59"/>
      <c r="W753" s="23"/>
      <c r="X753" s="23"/>
      <c r="Y753" s="59"/>
      <c r="Z753" s="59"/>
      <c r="AA753" s="119"/>
      <c r="AB753" s="120"/>
      <c r="AC753" s="59"/>
      <c r="AD753" s="23"/>
      <c r="AE753" s="23"/>
      <c r="AF753" s="23"/>
      <c r="AG753" s="23"/>
      <c r="AX753" s="23" t="s">
        <v>954</v>
      </c>
      <c r="AY753" s="23" t="s">
        <v>316</v>
      </c>
    </row>
    <row r="754" spans="21:51" x14ac:dyDescent="0.3">
      <c r="U754" s="23"/>
      <c r="V754" s="59"/>
      <c r="W754" s="23"/>
      <c r="X754" s="23"/>
      <c r="Y754" s="59"/>
      <c r="Z754" s="59"/>
      <c r="AA754" s="119"/>
      <c r="AB754" s="120"/>
      <c r="AC754" s="59"/>
      <c r="AD754" s="23"/>
      <c r="AE754" s="23"/>
      <c r="AF754" s="23"/>
      <c r="AG754" s="23"/>
      <c r="AX754" s="23" t="s">
        <v>954</v>
      </c>
      <c r="AY754" s="23" t="s">
        <v>354</v>
      </c>
    </row>
    <row r="755" spans="21:51" x14ac:dyDescent="0.3">
      <c r="U755" s="23"/>
      <c r="V755" s="59"/>
      <c r="W755" s="23"/>
      <c r="X755" s="23"/>
      <c r="Y755" s="59"/>
      <c r="Z755" s="59"/>
      <c r="AA755" s="119"/>
      <c r="AB755" s="120"/>
      <c r="AC755" s="59"/>
      <c r="AD755" s="23"/>
      <c r="AE755" s="23"/>
      <c r="AF755" s="23"/>
      <c r="AG755" s="23"/>
      <c r="AX755" s="23" t="s">
        <v>954</v>
      </c>
      <c r="AY755" s="23" t="s">
        <v>1097</v>
      </c>
    </row>
    <row r="756" spans="21:51" x14ac:dyDescent="0.3">
      <c r="U756" s="23"/>
      <c r="V756" s="59"/>
      <c r="W756" s="23"/>
      <c r="X756" s="23"/>
      <c r="Y756" s="59"/>
      <c r="Z756" s="59"/>
      <c r="AA756" s="119"/>
      <c r="AB756" s="120"/>
      <c r="AC756" s="59"/>
      <c r="AD756" s="23"/>
      <c r="AE756" s="23"/>
      <c r="AF756" s="23"/>
      <c r="AG756" s="23"/>
      <c r="AX756" s="23" t="s">
        <v>954</v>
      </c>
      <c r="AY756" s="23" t="s">
        <v>347</v>
      </c>
    </row>
    <row r="757" spans="21:51" x14ac:dyDescent="0.3">
      <c r="U757" s="23"/>
      <c r="V757" s="59"/>
      <c r="W757" s="23"/>
      <c r="X757" s="23"/>
      <c r="Y757" s="59"/>
      <c r="Z757" s="59"/>
      <c r="AA757" s="119"/>
      <c r="AB757" s="120"/>
      <c r="AC757" s="59"/>
      <c r="AD757" s="23"/>
      <c r="AE757" s="23"/>
      <c r="AF757" s="23"/>
      <c r="AG757" s="23"/>
      <c r="AX757" s="23" t="s">
        <v>954</v>
      </c>
      <c r="AY757" s="23" t="s">
        <v>1096</v>
      </c>
    </row>
    <row r="758" spans="21:51" x14ac:dyDescent="0.3">
      <c r="U758" s="23"/>
      <c r="V758" s="59"/>
      <c r="W758" s="23"/>
      <c r="X758" s="23"/>
      <c r="Y758" s="59"/>
      <c r="Z758" s="59"/>
      <c r="AA758" s="119"/>
      <c r="AB758" s="120"/>
      <c r="AC758" s="59"/>
      <c r="AD758" s="23"/>
      <c r="AE758" s="23"/>
      <c r="AF758" s="23"/>
      <c r="AG758" s="23"/>
      <c r="AX758" s="23" t="s">
        <v>954</v>
      </c>
      <c r="AY758" s="23" t="s">
        <v>1093</v>
      </c>
    </row>
    <row r="759" spans="21:51" x14ac:dyDescent="0.3">
      <c r="U759" s="23"/>
      <c r="V759" s="59"/>
      <c r="W759" s="23"/>
      <c r="X759" s="23"/>
      <c r="Y759" s="59"/>
      <c r="Z759" s="59"/>
      <c r="AA759" s="119"/>
      <c r="AB759" s="120"/>
      <c r="AC759" s="59"/>
      <c r="AD759" s="23"/>
      <c r="AE759" s="23"/>
      <c r="AF759" s="23"/>
      <c r="AG759" s="23"/>
      <c r="AX759" s="23" t="s">
        <v>954</v>
      </c>
      <c r="AY759" s="23" t="s">
        <v>1095</v>
      </c>
    </row>
    <row r="760" spans="21:51" x14ac:dyDescent="0.3">
      <c r="U760" s="23"/>
      <c r="V760" s="59"/>
      <c r="W760" s="23"/>
      <c r="X760" s="23"/>
      <c r="Y760" s="59"/>
      <c r="Z760" s="59"/>
      <c r="AA760" s="119"/>
      <c r="AB760" s="120"/>
      <c r="AC760" s="59"/>
      <c r="AD760" s="23"/>
      <c r="AE760" s="23"/>
      <c r="AF760" s="23"/>
      <c r="AG760" s="23"/>
      <c r="AX760" s="23" t="s">
        <v>123</v>
      </c>
      <c r="AY760" s="23" t="s">
        <v>321</v>
      </c>
    </row>
    <row r="761" spans="21:51" x14ac:dyDescent="0.3">
      <c r="U761" s="23"/>
      <c r="V761" s="59"/>
      <c r="W761" s="23"/>
      <c r="X761" s="23"/>
      <c r="Y761" s="59"/>
      <c r="Z761" s="59"/>
      <c r="AA761" s="119"/>
      <c r="AB761" s="120"/>
      <c r="AC761" s="59"/>
      <c r="AD761" s="23"/>
      <c r="AE761" s="23"/>
      <c r="AF761" s="23"/>
      <c r="AG761" s="23"/>
      <c r="AX761" s="23" t="s">
        <v>123</v>
      </c>
      <c r="AY761" s="23" t="s">
        <v>186</v>
      </c>
    </row>
    <row r="762" spans="21:51" x14ac:dyDescent="0.3">
      <c r="U762" s="23"/>
      <c r="V762" s="59"/>
      <c r="W762" s="23"/>
      <c r="X762" s="23"/>
      <c r="Y762" s="59"/>
      <c r="Z762" s="59"/>
      <c r="AA762" s="119"/>
      <c r="AB762" s="120"/>
      <c r="AC762" s="59"/>
      <c r="AD762" s="23"/>
      <c r="AE762" s="23"/>
      <c r="AF762" s="23"/>
      <c r="AG762" s="23"/>
      <c r="AX762" s="23" t="s">
        <v>123</v>
      </c>
      <c r="AY762" s="23" t="s">
        <v>276</v>
      </c>
    </row>
    <row r="763" spans="21:51" x14ac:dyDescent="0.3">
      <c r="U763" s="23"/>
      <c r="V763" s="59"/>
      <c r="W763" s="23"/>
      <c r="X763" s="23"/>
      <c r="Y763" s="59"/>
      <c r="Z763" s="59"/>
      <c r="AA763" s="119"/>
      <c r="AB763" s="120"/>
      <c r="AC763" s="59"/>
      <c r="AD763" s="23"/>
      <c r="AE763" s="23"/>
      <c r="AF763" s="23"/>
      <c r="AG763" s="23"/>
      <c r="AX763" s="23" t="s">
        <v>123</v>
      </c>
      <c r="AY763" s="23" t="s">
        <v>322</v>
      </c>
    </row>
    <row r="764" spans="21:51" x14ac:dyDescent="0.3">
      <c r="U764" s="23"/>
      <c r="V764" s="59"/>
      <c r="W764" s="23"/>
      <c r="X764" s="23"/>
      <c r="Y764" s="59"/>
      <c r="Z764" s="59"/>
      <c r="AA764" s="119"/>
      <c r="AB764" s="120"/>
      <c r="AC764" s="59"/>
      <c r="AD764" s="23"/>
      <c r="AE764" s="23"/>
      <c r="AF764" s="23"/>
      <c r="AG764" s="23"/>
      <c r="AX764" s="23" t="s">
        <v>123</v>
      </c>
      <c r="AY764" s="23" t="s">
        <v>323</v>
      </c>
    </row>
    <row r="765" spans="21:51" x14ac:dyDescent="0.3">
      <c r="AX765" s="23" t="s">
        <v>123</v>
      </c>
      <c r="AY765" s="23" t="s">
        <v>324</v>
      </c>
    </row>
    <row r="766" spans="21:51" x14ac:dyDescent="0.3">
      <c r="AX766" s="23" t="s">
        <v>123</v>
      </c>
      <c r="AY766" s="23" t="s">
        <v>1090</v>
      </c>
    </row>
    <row r="767" spans="21:51" x14ac:dyDescent="0.3">
      <c r="AX767" s="23" t="s">
        <v>123</v>
      </c>
      <c r="AY767" s="23" t="s">
        <v>326</v>
      </c>
    </row>
    <row r="768" spans="21:51" x14ac:dyDescent="0.3">
      <c r="AX768" s="23" t="s">
        <v>123</v>
      </c>
      <c r="AY768" s="23" t="s">
        <v>327</v>
      </c>
    </row>
    <row r="769" spans="50:51" x14ac:dyDescent="0.3">
      <c r="AX769" s="23" t="s">
        <v>123</v>
      </c>
      <c r="AY769" s="23" t="s">
        <v>328</v>
      </c>
    </row>
    <row r="770" spans="50:51" x14ac:dyDescent="0.3">
      <c r="AX770" s="23" t="s">
        <v>123</v>
      </c>
      <c r="AY770" s="23" t="s">
        <v>329</v>
      </c>
    </row>
    <row r="771" spans="50:51" x14ac:dyDescent="0.3">
      <c r="AX771" s="23" t="s">
        <v>123</v>
      </c>
      <c r="AY771" s="23" t="s">
        <v>1089</v>
      </c>
    </row>
    <row r="772" spans="50:51" x14ac:dyDescent="0.3">
      <c r="AX772" s="23" t="s">
        <v>123</v>
      </c>
      <c r="AY772" s="23" t="s">
        <v>331</v>
      </c>
    </row>
    <row r="773" spans="50:51" x14ac:dyDescent="0.3">
      <c r="AX773" s="23" t="s">
        <v>123</v>
      </c>
      <c r="AY773" s="23" t="s">
        <v>332</v>
      </c>
    </row>
    <row r="774" spans="50:51" x14ac:dyDescent="0.3">
      <c r="AX774" s="23" t="s">
        <v>123</v>
      </c>
      <c r="AY774" s="23" t="s">
        <v>333</v>
      </c>
    </row>
    <row r="775" spans="50:51" x14ac:dyDescent="0.3">
      <c r="AX775" s="23" t="s">
        <v>123</v>
      </c>
      <c r="AY775" s="23" t="s">
        <v>95</v>
      </c>
    </row>
    <row r="776" spans="50:51" x14ac:dyDescent="0.3">
      <c r="AX776" s="23" t="s">
        <v>123</v>
      </c>
      <c r="AY776" s="23" t="s">
        <v>334</v>
      </c>
    </row>
    <row r="777" spans="50:51" x14ac:dyDescent="0.3">
      <c r="AX777" s="23" t="s">
        <v>123</v>
      </c>
      <c r="AY777" s="23" t="s">
        <v>335</v>
      </c>
    </row>
    <row r="778" spans="50:51" x14ac:dyDescent="0.3">
      <c r="AX778" s="23" t="s">
        <v>123</v>
      </c>
      <c r="AY778" s="23" t="s">
        <v>336</v>
      </c>
    </row>
    <row r="779" spans="50:51" x14ac:dyDescent="0.3">
      <c r="AX779" s="23" t="s">
        <v>123</v>
      </c>
      <c r="AY779" s="23" t="s">
        <v>337</v>
      </c>
    </row>
    <row r="780" spans="50:51" x14ac:dyDescent="0.3">
      <c r="AX780" s="23" t="s">
        <v>123</v>
      </c>
      <c r="AY780" s="23" t="s">
        <v>338</v>
      </c>
    </row>
    <row r="781" spans="50:51" x14ac:dyDescent="0.3">
      <c r="AX781" s="23" t="s">
        <v>123</v>
      </c>
      <c r="AY781" s="23" t="s">
        <v>339</v>
      </c>
    </row>
    <row r="782" spans="50:51" x14ac:dyDescent="0.3">
      <c r="AX782" s="23" t="s">
        <v>123</v>
      </c>
      <c r="AY782" s="23" t="s">
        <v>340</v>
      </c>
    </row>
    <row r="783" spans="50:51" x14ac:dyDescent="0.3">
      <c r="AX783" s="23" t="s">
        <v>123</v>
      </c>
      <c r="AY783" s="23" t="s">
        <v>341</v>
      </c>
    </row>
    <row r="784" spans="50:51" x14ac:dyDescent="0.3">
      <c r="AX784" s="23" t="s">
        <v>198</v>
      </c>
      <c r="AY784" s="23" t="s">
        <v>321</v>
      </c>
    </row>
    <row r="785" spans="50:51" x14ac:dyDescent="0.3">
      <c r="AX785" s="23" t="s">
        <v>198</v>
      </c>
      <c r="AY785" s="23" t="s">
        <v>186</v>
      </c>
    </row>
    <row r="786" spans="50:51" x14ac:dyDescent="0.3">
      <c r="AX786" s="23" t="s">
        <v>198</v>
      </c>
      <c r="AY786" s="23" t="s">
        <v>276</v>
      </c>
    </row>
    <row r="787" spans="50:51" x14ac:dyDescent="0.3">
      <c r="AX787" s="23" t="s">
        <v>198</v>
      </c>
      <c r="AY787" s="23" t="s">
        <v>322</v>
      </c>
    </row>
    <row r="788" spans="50:51" x14ac:dyDescent="0.3">
      <c r="AX788" s="23" t="s">
        <v>198</v>
      </c>
      <c r="AY788" s="23" t="s">
        <v>323</v>
      </c>
    </row>
    <row r="789" spans="50:51" x14ac:dyDescent="0.3">
      <c r="AX789" s="23" t="s">
        <v>198</v>
      </c>
      <c r="AY789" s="23" t="s">
        <v>324</v>
      </c>
    </row>
    <row r="790" spans="50:51" x14ac:dyDescent="0.3">
      <c r="AX790" s="23" t="s">
        <v>198</v>
      </c>
      <c r="AY790" s="23" t="s">
        <v>1090</v>
      </c>
    </row>
    <row r="791" spans="50:51" x14ac:dyDescent="0.3">
      <c r="AX791" s="23" t="s">
        <v>198</v>
      </c>
      <c r="AY791" s="23" t="s">
        <v>326</v>
      </c>
    </row>
    <row r="792" spans="50:51" x14ac:dyDescent="0.3">
      <c r="AX792" s="23" t="s">
        <v>198</v>
      </c>
      <c r="AY792" s="23" t="s">
        <v>327</v>
      </c>
    </row>
    <row r="793" spans="50:51" x14ac:dyDescent="0.3">
      <c r="AX793" s="23" t="s">
        <v>198</v>
      </c>
      <c r="AY793" s="23" t="s">
        <v>328</v>
      </c>
    </row>
    <row r="794" spans="50:51" x14ac:dyDescent="0.3">
      <c r="AX794" s="23" t="s">
        <v>198</v>
      </c>
      <c r="AY794" s="23" t="s">
        <v>329</v>
      </c>
    </row>
    <row r="795" spans="50:51" x14ac:dyDescent="0.3">
      <c r="AX795" s="23" t="s">
        <v>198</v>
      </c>
      <c r="AY795" s="23" t="s">
        <v>1089</v>
      </c>
    </row>
    <row r="796" spans="50:51" x14ac:dyDescent="0.3">
      <c r="AX796" s="23" t="s">
        <v>198</v>
      </c>
      <c r="AY796" s="23" t="s">
        <v>331</v>
      </c>
    </row>
    <row r="797" spans="50:51" x14ac:dyDescent="0.3">
      <c r="AX797" s="23" t="s">
        <v>198</v>
      </c>
      <c r="AY797" s="23" t="s">
        <v>332</v>
      </c>
    </row>
    <row r="798" spans="50:51" x14ac:dyDescent="0.3">
      <c r="AX798" s="23" t="s">
        <v>198</v>
      </c>
      <c r="AY798" s="23" t="s">
        <v>333</v>
      </c>
    </row>
    <row r="799" spans="50:51" x14ac:dyDescent="0.3">
      <c r="AX799" s="23" t="s">
        <v>198</v>
      </c>
      <c r="AY799" s="23" t="s">
        <v>95</v>
      </c>
    </row>
    <row r="800" spans="50:51" x14ac:dyDescent="0.3">
      <c r="AX800" s="23" t="s">
        <v>198</v>
      </c>
      <c r="AY800" s="23" t="s">
        <v>334</v>
      </c>
    </row>
    <row r="801" spans="50:51" x14ac:dyDescent="0.3">
      <c r="AX801" s="23" t="s">
        <v>198</v>
      </c>
      <c r="AY801" s="23" t="s">
        <v>335</v>
      </c>
    </row>
    <row r="802" spans="50:51" x14ac:dyDescent="0.3">
      <c r="AX802" s="23" t="s">
        <v>198</v>
      </c>
      <c r="AY802" s="23" t="s">
        <v>336</v>
      </c>
    </row>
    <row r="803" spans="50:51" x14ac:dyDescent="0.3">
      <c r="AX803" s="23" t="s">
        <v>198</v>
      </c>
      <c r="AY803" s="23" t="s">
        <v>337</v>
      </c>
    </row>
    <row r="804" spans="50:51" x14ac:dyDescent="0.3">
      <c r="AX804" s="23" t="s">
        <v>198</v>
      </c>
      <c r="AY804" s="23" t="s">
        <v>338</v>
      </c>
    </row>
    <row r="805" spans="50:51" x14ac:dyDescent="0.3">
      <c r="AX805" s="23" t="s">
        <v>198</v>
      </c>
      <c r="AY805" s="23" t="s">
        <v>339</v>
      </c>
    </row>
    <row r="806" spans="50:51" x14ac:dyDescent="0.3">
      <c r="AX806" s="23" t="s">
        <v>198</v>
      </c>
      <c r="AY806" s="23" t="s">
        <v>340</v>
      </c>
    </row>
    <row r="807" spans="50:51" x14ac:dyDescent="0.3">
      <c r="AX807" s="23" t="s">
        <v>198</v>
      </c>
      <c r="AY807" s="23" t="s">
        <v>341</v>
      </c>
    </row>
    <row r="808" spans="50:51" x14ac:dyDescent="0.3">
      <c r="AX808" s="23" t="s">
        <v>198</v>
      </c>
      <c r="AY808" s="23" t="s">
        <v>351</v>
      </c>
    </row>
    <row r="809" spans="50:51" x14ac:dyDescent="0.3">
      <c r="AX809" s="23" t="s">
        <v>198</v>
      </c>
      <c r="AY809" s="23" t="s">
        <v>352</v>
      </c>
    </row>
    <row r="810" spans="50:51" x14ac:dyDescent="0.3">
      <c r="AX810" s="23" t="s">
        <v>198</v>
      </c>
      <c r="AY810" s="23" t="s">
        <v>1101</v>
      </c>
    </row>
    <row r="811" spans="50:51" x14ac:dyDescent="0.3">
      <c r="AX811" s="23" t="s">
        <v>198</v>
      </c>
      <c r="AY811" s="23" t="s">
        <v>353</v>
      </c>
    </row>
    <row r="812" spans="50:51" x14ac:dyDescent="0.3">
      <c r="AX812" s="23" t="s">
        <v>198</v>
      </c>
      <c r="AY812" s="23" t="s">
        <v>355</v>
      </c>
    </row>
    <row r="813" spans="50:51" x14ac:dyDescent="0.3">
      <c r="AX813" s="23" t="s">
        <v>198</v>
      </c>
      <c r="AY813" s="23" t="s">
        <v>356</v>
      </c>
    </row>
    <row r="814" spans="50:51" x14ac:dyDescent="0.3">
      <c r="AX814" s="23" t="s">
        <v>198</v>
      </c>
      <c r="AY814" s="23" t="s">
        <v>357</v>
      </c>
    </row>
    <row r="815" spans="50:51" x14ac:dyDescent="0.3">
      <c r="AX815" s="23" t="s">
        <v>198</v>
      </c>
      <c r="AY815" s="23" t="s">
        <v>358</v>
      </c>
    </row>
    <row r="816" spans="50:51" x14ac:dyDescent="0.3">
      <c r="AX816" s="23" t="s">
        <v>198</v>
      </c>
      <c r="AY816" s="23" t="s">
        <v>359</v>
      </c>
    </row>
    <row r="817" spans="50:51" x14ac:dyDescent="0.3">
      <c r="AX817" s="23" t="s">
        <v>198</v>
      </c>
      <c r="AY817" s="23" t="s">
        <v>360</v>
      </c>
    </row>
    <row r="818" spans="50:51" x14ac:dyDescent="0.3">
      <c r="AX818" s="23" t="s">
        <v>198</v>
      </c>
      <c r="AY818" s="23" t="s">
        <v>361</v>
      </c>
    </row>
    <row r="819" spans="50:51" x14ac:dyDescent="0.3">
      <c r="AX819" s="23" t="s">
        <v>198</v>
      </c>
      <c r="AY819" s="23" t="s">
        <v>1100</v>
      </c>
    </row>
    <row r="820" spans="50:51" x14ac:dyDescent="0.3">
      <c r="AX820" s="23" t="s">
        <v>686</v>
      </c>
      <c r="AY820" s="23" t="s">
        <v>321</v>
      </c>
    </row>
    <row r="821" spans="50:51" x14ac:dyDescent="0.3">
      <c r="AX821" s="23" t="s">
        <v>686</v>
      </c>
      <c r="AY821" s="23" t="s">
        <v>186</v>
      </c>
    </row>
    <row r="822" spans="50:51" x14ac:dyDescent="0.3">
      <c r="AX822" s="23" t="s">
        <v>686</v>
      </c>
      <c r="AY822" s="23" t="s">
        <v>276</v>
      </c>
    </row>
    <row r="823" spans="50:51" x14ac:dyDescent="0.3">
      <c r="AX823" s="23" t="s">
        <v>686</v>
      </c>
      <c r="AY823" s="23" t="s">
        <v>322</v>
      </c>
    </row>
    <row r="824" spans="50:51" x14ac:dyDescent="0.3">
      <c r="AX824" s="23" t="s">
        <v>686</v>
      </c>
      <c r="AY824" s="23" t="s">
        <v>323</v>
      </c>
    </row>
    <row r="825" spans="50:51" x14ac:dyDescent="0.3">
      <c r="AX825" s="23" t="s">
        <v>686</v>
      </c>
      <c r="AY825" s="23" t="s">
        <v>324</v>
      </c>
    </row>
    <row r="826" spans="50:51" x14ac:dyDescent="0.3">
      <c r="AX826" s="23" t="s">
        <v>686</v>
      </c>
      <c r="AY826" s="23" t="s">
        <v>1090</v>
      </c>
    </row>
    <row r="827" spans="50:51" x14ac:dyDescent="0.3">
      <c r="AX827" s="23" t="s">
        <v>686</v>
      </c>
      <c r="AY827" s="23" t="s">
        <v>326</v>
      </c>
    </row>
    <row r="828" spans="50:51" x14ac:dyDescent="0.3">
      <c r="AX828" s="23" t="s">
        <v>686</v>
      </c>
      <c r="AY828" s="23" t="s">
        <v>327</v>
      </c>
    </row>
    <row r="829" spans="50:51" x14ac:dyDescent="0.3">
      <c r="AX829" s="23" t="s">
        <v>686</v>
      </c>
      <c r="AY829" s="23" t="s">
        <v>328</v>
      </c>
    </row>
    <row r="830" spans="50:51" x14ac:dyDescent="0.3">
      <c r="AX830" s="23" t="s">
        <v>686</v>
      </c>
      <c r="AY830" s="23" t="s">
        <v>329</v>
      </c>
    </row>
    <row r="831" spans="50:51" x14ac:dyDescent="0.3">
      <c r="AX831" s="23" t="s">
        <v>686</v>
      </c>
      <c r="AY831" s="23" t="s">
        <v>1089</v>
      </c>
    </row>
    <row r="832" spans="50:51" x14ac:dyDescent="0.3">
      <c r="AX832" s="23" t="s">
        <v>686</v>
      </c>
      <c r="AY832" s="23" t="s">
        <v>1092</v>
      </c>
    </row>
    <row r="833" spans="50:51" x14ac:dyDescent="0.3">
      <c r="AX833" s="23" t="s">
        <v>686</v>
      </c>
      <c r="AY833" s="23" t="s">
        <v>1091</v>
      </c>
    </row>
    <row r="834" spans="50:51" x14ac:dyDescent="0.3">
      <c r="AX834" s="23" t="s">
        <v>686</v>
      </c>
      <c r="AY834" s="23" t="s">
        <v>1094</v>
      </c>
    </row>
    <row r="835" spans="50:51" x14ac:dyDescent="0.3">
      <c r="AX835" s="23" t="s">
        <v>686</v>
      </c>
      <c r="AY835" s="23" t="s">
        <v>325</v>
      </c>
    </row>
    <row r="836" spans="50:51" x14ac:dyDescent="0.3">
      <c r="AX836" s="23" t="s">
        <v>686</v>
      </c>
      <c r="AY836" s="23" t="s">
        <v>1098</v>
      </c>
    </row>
    <row r="837" spans="50:51" x14ac:dyDescent="0.3">
      <c r="AX837" s="23" t="s">
        <v>686</v>
      </c>
      <c r="AY837" s="23" t="s">
        <v>316</v>
      </c>
    </row>
    <row r="838" spans="50:51" x14ac:dyDescent="0.3">
      <c r="AX838" s="23" t="s">
        <v>686</v>
      </c>
      <c r="AY838" s="23" t="s">
        <v>354</v>
      </c>
    </row>
    <row r="839" spans="50:51" x14ac:dyDescent="0.3">
      <c r="AX839" s="23" t="s">
        <v>686</v>
      </c>
      <c r="AY839" s="23" t="s">
        <v>1097</v>
      </c>
    </row>
    <row r="840" spans="50:51" x14ac:dyDescent="0.3">
      <c r="AX840" s="23" t="s">
        <v>686</v>
      </c>
      <c r="AY840" s="23" t="s">
        <v>347</v>
      </c>
    </row>
    <row r="841" spans="50:51" x14ac:dyDescent="0.3">
      <c r="AX841" s="23" t="s">
        <v>686</v>
      </c>
      <c r="AY841" s="23" t="s">
        <v>1096</v>
      </c>
    </row>
    <row r="842" spans="50:51" x14ac:dyDescent="0.3">
      <c r="AX842" s="23" t="s">
        <v>686</v>
      </c>
      <c r="AY842" s="23" t="s">
        <v>1093</v>
      </c>
    </row>
    <row r="843" spans="50:51" x14ac:dyDescent="0.3">
      <c r="AX843" s="23" t="s">
        <v>686</v>
      </c>
      <c r="AY843" s="23" t="s">
        <v>1095</v>
      </c>
    </row>
    <row r="844" spans="50:51" x14ac:dyDescent="0.3">
      <c r="AX844" s="23" t="s">
        <v>76</v>
      </c>
      <c r="AY844" s="23" t="s">
        <v>321</v>
      </c>
    </row>
    <row r="845" spans="50:51" x14ac:dyDescent="0.3">
      <c r="AX845" s="23" t="s">
        <v>76</v>
      </c>
      <c r="AY845" s="23" t="s">
        <v>186</v>
      </c>
    </row>
    <row r="846" spans="50:51" x14ac:dyDescent="0.3">
      <c r="AX846" s="23" t="s">
        <v>76</v>
      </c>
      <c r="AY846" s="23" t="s">
        <v>276</v>
      </c>
    </row>
    <row r="847" spans="50:51" x14ac:dyDescent="0.3">
      <c r="AX847" s="23" t="s">
        <v>76</v>
      </c>
      <c r="AY847" s="23" t="s">
        <v>322</v>
      </c>
    </row>
    <row r="848" spans="50:51" x14ac:dyDescent="0.3">
      <c r="AX848" s="23" t="s">
        <v>76</v>
      </c>
      <c r="AY848" s="23" t="s">
        <v>323</v>
      </c>
    </row>
    <row r="849" spans="50:51" x14ac:dyDescent="0.3">
      <c r="AX849" s="23" t="s">
        <v>76</v>
      </c>
      <c r="AY849" s="23" t="s">
        <v>324</v>
      </c>
    </row>
    <row r="850" spans="50:51" x14ac:dyDescent="0.3">
      <c r="AX850" s="23" t="s">
        <v>76</v>
      </c>
      <c r="AY850" s="23" t="s">
        <v>1090</v>
      </c>
    </row>
    <row r="851" spans="50:51" x14ac:dyDescent="0.3">
      <c r="AX851" s="23" t="s">
        <v>76</v>
      </c>
      <c r="AY851" s="23" t="s">
        <v>326</v>
      </c>
    </row>
    <row r="852" spans="50:51" x14ac:dyDescent="0.3">
      <c r="AX852" s="23" t="s">
        <v>76</v>
      </c>
      <c r="AY852" s="23" t="s">
        <v>327</v>
      </c>
    </row>
    <row r="853" spans="50:51" x14ac:dyDescent="0.3">
      <c r="AX853" s="23" t="s">
        <v>76</v>
      </c>
      <c r="AY853" s="23" t="s">
        <v>328</v>
      </c>
    </row>
    <row r="854" spans="50:51" x14ac:dyDescent="0.3">
      <c r="AX854" s="23" t="s">
        <v>76</v>
      </c>
      <c r="AY854" s="23" t="s">
        <v>329</v>
      </c>
    </row>
    <row r="855" spans="50:51" x14ac:dyDescent="0.3">
      <c r="AX855" s="23" t="s">
        <v>76</v>
      </c>
      <c r="AY855" s="23" t="s">
        <v>1089</v>
      </c>
    </row>
    <row r="856" spans="50:51" x14ac:dyDescent="0.3">
      <c r="AX856" s="23" t="s">
        <v>76</v>
      </c>
      <c r="AY856" s="23" t="s">
        <v>1099</v>
      </c>
    </row>
    <row r="857" spans="50:51" x14ac:dyDescent="0.3">
      <c r="AX857" s="23" t="s">
        <v>76</v>
      </c>
      <c r="AY857" s="23" t="s">
        <v>141</v>
      </c>
    </row>
    <row r="858" spans="50:51" x14ac:dyDescent="0.3">
      <c r="AX858" s="23" t="s">
        <v>76</v>
      </c>
      <c r="AY858" s="23" t="s">
        <v>342</v>
      </c>
    </row>
    <row r="859" spans="50:51" x14ac:dyDescent="0.3">
      <c r="AX859" s="23" t="s">
        <v>76</v>
      </c>
      <c r="AY859" s="23" t="s">
        <v>343</v>
      </c>
    </row>
    <row r="860" spans="50:51" x14ac:dyDescent="0.3">
      <c r="AX860" s="23" t="s">
        <v>76</v>
      </c>
      <c r="AY860" s="23" t="s">
        <v>344</v>
      </c>
    </row>
    <row r="861" spans="50:51" x14ac:dyDescent="0.3">
      <c r="AX861" s="23" t="s">
        <v>76</v>
      </c>
      <c r="AY861" s="23" t="s">
        <v>345</v>
      </c>
    </row>
    <row r="862" spans="50:51" x14ac:dyDescent="0.3">
      <c r="AX862" s="23" t="s">
        <v>76</v>
      </c>
      <c r="AY862" s="23" t="s">
        <v>872</v>
      </c>
    </row>
    <row r="863" spans="50:51" x14ac:dyDescent="0.3">
      <c r="AX863" s="23" t="s">
        <v>76</v>
      </c>
      <c r="AY863" s="23" t="s">
        <v>346</v>
      </c>
    </row>
    <row r="864" spans="50:51" x14ac:dyDescent="0.3">
      <c r="AX864" s="23" t="s">
        <v>76</v>
      </c>
      <c r="AY864" s="23" t="s">
        <v>348</v>
      </c>
    </row>
    <row r="865" spans="50:51" x14ac:dyDescent="0.3">
      <c r="AX865" s="23" t="s">
        <v>76</v>
      </c>
      <c r="AY865" s="23" t="s">
        <v>349</v>
      </c>
    </row>
    <row r="866" spans="50:51" x14ac:dyDescent="0.3">
      <c r="AX866" s="23" t="s">
        <v>76</v>
      </c>
      <c r="AY866" s="23" t="s">
        <v>150</v>
      </c>
    </row>
    <row r="867" spans="50:51" x14ac:dyDescent="0.3">
      <c r="AX867" s="23" t="s">
        <v>76</v>
      </c>
      <c r="AY867" s="23" t="s">
        <v>350</v>
      </c>
    </row>
    <row r="868" spans="50:51" x14ac:dyDescent="0.3">
      <c r="AX868" s="23" t="s">
        <v>113</v>
      </c>
      <c r="AY868" s="23" t="s">
        <v>321</v>
      </c>
    </row>
    <row r="869" spans="50:51" x14ac:dyDescent="0.3">
      <c r="AX869" s="23" t="s">
        <v>113</v>
      </c>
      <c r="AY869" s="23" t="s">
        <v>186</v>
      </c>
    </row>
    <row r="870" spans="50:51" x14ac:dyDescent="0.3">
      <c r="AX870" s="23" t="s">
        <v>113</v>
      </c>
      <c r="AY870" s="23" t="s">
        <v>276</v>
      </c>
    </row>
    <row r="871" spans="50:51" x14ac:dyDescent="0.3">
      <c r="AX871" s="23" t="s">
        <v>113</v>
      </c>
      <c r="AY871" s="23" t="s">
        <v>322</v>
      </c>
    </row>
    <row r="872" spans="50:51" x14ac:dyDescent="0.3">
      <c r="AX872" s="23" t="s">
        <v>113</v>
      </c>
      <c r="AY872" s="23" t="s">
        <v>323</v>
      </c>
    </row>
    <row r="873" spans="50:51" x14ac:dyDescent="0.3">
      <c r="AX873" s="23" t="s">
        <v>113</v>
      </c>
      <c r="AY873" s="23" t="s">
        <v>324</v>
      </c>
    </row>
    <row r="874" spans="50:51" x14ac:dyDescent="0.3">
      <c r="AX874" s="23" t="s">
        <v>113</v>
      </c>
      <c r="AY874" s="23" t="s">
        <v>1090</v>
      </c>
    </row>
    <row r="875" spans="50:51" x14ac:dyDescent="0.3">
      <c r="AX875" s="23" t="s">
        <v>113</v>
      </c>
      <c r="AY875" s="23" t="s">
        <v>326</v>
      </c>
    </row>
    <row r="876" spans="50:51" x14ac:dyDescent="0.3">
      <c r="AX876" s="23" t="s">
        <v>113</v>
      </c>
      <c r="AY876" s="23" t="s">
        <v>327</v>
      </c>
    </row>
    <row r="877" spans="50:51" x14ac:dyDescent="0.3">
      <c r="AX877" s="23" t="s">
        <v>113</v>
      </c>
      <c r="AY877" s="23" t="s">
        <v>328</v>
      </c>
    </row>
    <row r="878" spans="50:51" x14ac:dyDescent="0.3">
      <c r="AX878" s="23" t="s">
        <v>113</v>
      </c>
      <c r="AY878" s="23" t="s">
        <v>329</v>
      </c>
    </row>
    <row r="879" spans="50:51" x14ac:dyDescent="0.3">
      <c r="AX879" s="23" t="s">
        <v>113</v>
      </c>
      <c r="AY879" s="23" t="s">
        <v>1089</v>
      </c>
    </row>
    <row r="880" spans="50:51" x14ac:dyDescent="0.3">
      <c r="AX880" s="23" t="s">
        <v>113</v>
      </c>
      <c r="AY880" s="23" t="s">
        <v>351</v>
      </c>
    </row>
    <row r="881" spans="50:51" x14ac:dyDescent="0.3">
      <c r="AX881" s="23" t="s">
        <v>113</v>
      </c>
      <c r="AY881" s="23" t="s">
        <v>352</v>
      </c>
    </row>
    <row r="882" spans="50:51" x14ac:dyDescent="0.3">
      <c r="AX882" s="23" t="s">
        <v>113</v>
      </c>
      <c r="AY882" s="23" t="s">
        <v>1101</v>
      </c>
    </row>
    <row r="883" spans="50:51" x14ac:dyDescent="0.3">
      <c r="AX883" s="23" t="s">
        <v>113</v>
      </c>
      <c r="AY883" s="23" t="s">
        <v>353</v>
      </c>
    </row>
    <row r="884" spans="50:51" x14ac:dyDescent="0.3">
      <c r="AX884" s="23" t="s">
        <v>113</v>
      </c>
      <c r="AY884" s="23" t="s">
        <v>355</v>
      </c>
    </row>
    <row r="885" spans="50:51" x14ac:dyDescent="0.3">
      <c r="AX885" s="23" t="s">
        <v>113</v>
      </c>
      <c r="AY885" s="23" t="s">
        <v>356</v>
      </c>
    </row>
    <row r="886" spans="50:51" x14ac:dyDescent="0.3">
      <c r="AX886" s="23" t="s">
        <v>113</v>
      </c>
      <c r="AY886" s="23" t="s">
        <v>357</v>
      </c>
    </row>
    <row r="887" spans="50:51" x14ac:dyDescent="0.3">
      <c r="AX887" s="23" t="s">
        <v>113</v>
      </c>
      <c r="AY887" s="23" t="s">
        <v>358</v>
      </c>
    </row>
    <row r="888" spans="50:51" x14ac:dyDescent="0.3">
      <c r="AX888" s="23" t="s">
        <v>113</v>
      </c>
      <c r="AY888" s="23" t="s">
        <v>359</v>
      </c>
    </row>
    <row r="889" spans="50:51" x14ac:dyDescent="0.3">
      <c r="AX889" s="23" t="s">
        <v>113</v>
      </c>
      <c r="AY889" s="23" t="s">
        <v>360</v>
      </c>
    </row>
    <row r="890" spans="50:51" x14ac:dyDescent="0.3">
      <c r="AX890" s="23" t="s">
        <v>113</v>
      </c>
      <c r="AY890" s="23" t="s">
        <v>361</v>
      </c>
    </row>
    <row r="891" spans="50:51" x14ac:dyDescent="0.3">
      <c r="AX891" s="23" t="s">
        <v>113</v>
      </c>
      <c r="AY891" s="23" t="s">
        <v>1100</v>
      </c>
    </row>
    <row r="892" spans="50:51" x14ac:dyDescent="0.3">
      <c r="AX892" s="23" t="s">
        <v>929</v>
      </c>
      <c r="AY892" s="23" t="s">
        <v>321</v>
      </c>
    </row>
    <row r="893" spans="50:51" x14ac:dyDescent="0.3">
      <c r="AX893" s="23" t="s">
        <v>929</v>
      </c>
      <c r="AY893" s="23" t="s">
        <v>186</v>
      </c>
    </row>
    <row r="894" spans="50:51" x14ac:dyDescent="0.3">
      <c r="AX894" s="23" t="s">
        <v>929</v>
      </c>
      <c r="AY894" s="23" t="s">
        <v>276</v>
      </c>
    </row>
    <row r="895" spans="50:51" x14ac:dyDescent="0.3">
      <c r="AX895" s="23" t="s">
        <v>929</v>
      </c>
      <c r="AY895" s="23" t="s">
        <v>322</v>
      </c>
    </row>
    <row r="896" spans="50:51" x14ac:dyDescent="0.3">
      <c r="AX896" s="23" t="s">
        <v>929</v>
      </c>
      <c r="AY896" s="23" t="s">
        <v>323</v>
      </c>
    </row>
    <row r="897" spans="50:51" x14ac:dyDescent="0.3">
      <c r="AX897" s="23" t="s">
        <v>929</v>
      </c>
      <c r="AY897" s="23" t="s">
        <v>324</v>
      </c>
    </row>
    <row r="898" spans="50:51" x14ac:dyDescent="0.3">
      <c r="AX898" s="23" t="s">
        <v>929</v>
      </c>
      <c r="AY898" s="23" t="s">
        <v>1090</v>
      </c>
    </row>
    <row r="899" spans="50:51" x14ac:dyDescent="0.3">
      <c r="AX899" s="23" t="s">
        <v>929</v>
      </c>
      <c r="AY899" s="23" t="s">
        <v>326</v>
      </c>
    </row>
    <row r="900" spans="50:51" x14ac:dyDescent="0.3">
      <c r="AX900" s="23" t="s">
        <v>929</v>
      </c>
      <c r="AY900" s="23" t="s">
        <v>327</v>
      </c>
    </row>
    <row r="901" spans="50:51" x14ac:dyDescent="0.3">
      <c r="AX901" s="23" t="s">
        <v>929</v>
      </c>
      <c r="AY901" s="23" t="s">
        <v>328</v>
      </c>
    </row>
    <row r="902" spans="50:51" x14ac:dyDescent="0.3">
      <c r="AX902" s="23" t="s">
        <v>929</v>
      </c>
      <c r="AY902" s="23" t="s">
        <v>329</v>
      </c>
    </row>
    <row r="903" spans="50:51" x14ac:dyDescent="0.3">
      <c r="AX903" s="23" t="s">
        <v>929</v>
      </c>
      <c r="AY903" s="23" t="s">
        <v>1089</v>
      </c>
    </row>
    <row r="904" spans="50:51" x14ac:dyDescent="0.3">
      <c r="AX904" s="23" t="s">
        <v>929</v>
      </c>
      <c r="AY904" s="23" t="s">
        <v>1099</v>
      </c>
    </row>
    <row r="905" spans="50:51" x14ac:dyDescent="0.3">
      <c r="AX905" s="23" t="s">
        <v>929</v>
      </c>
      <c r="AY905" s="23" t="s">
        <v>141</v>
      </c>
    </row>
    <row r="906" spans="50:51" x14ac:dyDescent="0.3">
      <c r="AX906" s="23" t="s">
        <v>929</v>
      </c>
      <c r="AY906" s="23" t="s">
        <v>342</v>
      </c>
    </row>
    <row r="907" spans="50:51" x14ac:dyDescent="0.3">
      <c r="AX907" s="23" t="s">
        <v>929</v>
      </c>
      <c r="AY907" s="23" t="s">
        <v>343</v>
      </c>
    </row>
    <row r="908" spans="50:51" x14ac:dyDescent="0.3">
      <c r="AX908" s="23" t="s">
        <v>929</v>
      </c>
      <c r="AY908" s="23" t="s">
        <v>344</v>
      </c>
    </row>
    <row r="909" spans="50:51" x14ac:dyDescent="0.3">
      <c r="AX909" s="23" t="s">
        <v>929</v>
      </c>
      <c r="AY909" s="23" t="s">
        <v>345</v>
      </c>
    </row>
    <row r="910" spans="50:51" x14ac:dyDescent="0.3">
      <c r="AX910" s="23" t="s">
        <v>929</v>
      </c>
      <c r="AY910" s="23" t="s">
        <v>872</v>
      </c>
    </row>
    <row r="911" spans="50:51" x14ac:dyDescent="0.3">
      <c r="AX911" s="23" t="s">
        <v>929</v>
      </c>
      <c r="AY911" s="23" t="s">
        <v>346</v>
      </c>
    </row>
    <row r="912" spans="50:51" x14ac:dyDescent="0.3">
      <c r="AX912" s="23" t="s">
        <v>929</v>
      </c>
      <c r="AY912" s="23" t="s">
        <v>348</v>
      </c>
    </row>
    <row r="913" spans="50:51" x14ac:dyDescent="0.3">
      <c r="AX913" s="23" t="s">
        <v>929</v>
      </c>
      <c r="AY913" s="23" t="s">
        <v>349</v>
      </c>
    </row>
    <row r="914" spans="50:51" x14ac:dyDescent="0.3">
      <c r="AX914" s="23" t="s">
        <v>929</v>
      </c>
      <c r="AY914" s="23" t="s">
        <v>150</v>
      </c>
    </row>
    <row r="915" spans="50:51" x14ac:dyDescent="0.3">
      <c r="AX915" s="23" t="s">
        <v>929</v>
      </c>
      <c r="AY915" s="23" t="s">
        <v>350</v>
      </c>
    </row>
    <row r="916" spans="50:51" x14ac:dyDescent="0.3">
      <c r="AX916" s="23" t="s">
        <v>929</v>
      </c>
      <c r="AY916" s="23" t="s">
        <v>351</v>
      </c>
    </row>
    <row r="917" spans="50:51" x14ac:dyDescent="0.3">
      <c r="AX917" s="23" t="s">
        <v>929</v>
      </c>
      <c r="AY917" s="23" t="s">
        <v>352</v>
      </c>
    </row>
    <row r="918" spans="50:51" x14ac:dyDescent="0.3">
      <c r="AX918" s="23" t="s">
        <v>929</v>
      </c>
      <c r="AY918" s="23" t="s">
        <v>1101</v>
      </c>
    </row>
    <row r="919" spans="50:51" x14ac:dyDescent="0.3">
      <c r="AX919" s="23" t="s">
        <v>929</v>
      </c>
      <c r="AY919" s="23" t="s">
        <v>353</v>
      </c>
    </row>
    <row r="920" spans="50:51" x14ac:dyDescent="0.3">
      <c r="AX920" s="23" t="s">
        <v>929</v>
      </c>
      <c r="AY920" s="23" t="s">
        <v>355</v>
      </c>
    </row>
    <row r="921" spans="50:51" x14ac:dyDescent="0.3">
      <c r="AX921" s="23" t="s">
        <v>929</v>
      </c>
      <c r="AY921" s="23" t="s">
        <v>356</v>
      </c>
    </row>
    <row r="922" spans="50:51" x14ac:dyDescent="0.3">
      <c r="AX922" s="23" t="s">
        <v>929</v>
      </c>
      <c r="AY922" s="23" t="s">
        <v>357</v>
      </c>
    </row>
    <row r="923" spans="50:51" x14ac:dyDescent="0.3">
      <c r="AX923" s="23" t="s">
        <v>929</v>
      </c>
      <c r="AY923" s="23" t="s">
        <v>358</v>
      </c>
    </row>
    <row r="924" spans="50:51" x14ac:dyDescent="0.3">
      <c r="AX924" s="23" t="s">
        <v>929</v>
      </c>
      <c r="AY924" s="23" t="s">
        <v>359</v>
      </c>
    </row>
    <row r="925" spans="50:51" x14ac:dyDescent="0.3">
      <c r="AX925" s="23" t="s">
        <v>929</v>
      </c>
      <c r="AY925" s="23" t="s">
        <v>360</v>
      </c>
    </row>
    <row r="926" spans="50:51" x14ac:dyDescent="0.3">
      <c r="AX926" s="23" t="s">
        <v>929</v>
      </c>
      <c r="AY926" s="23" t="s">
        <v>361</v>
      </c>
    </row>
    <row r="927" spans="50:51" x14ac:dyDescent="0.3">
      <c r="AX927" s="23" t="s">
        <v>929</v>
      </c>
      <c r="AY927" s="23" t="s">
        <v>1100</v>
      </c>
    </row>
    <row r="928" spans="50:51" x14ac:dyDescent="0.3">
      <c r="AX928" s="23" t="s">
        <v>740</v>
      </c>
      <c r="AY928" s="23" t="s">
        <v>321</v>
      </c>
    </row>
    <row r="929" spans="50:51" x14ac:dyDescent="0.3">
      <c r="AX929" s="23" t="s">
        <v>740</v>
      </c>
      <c r="AY929" s="23" t="s">
        <v>186</v>
      </c>
    </row>
    <row r="930" spans="50:51" x14ac:dyDescent="0.3">
      <c r="AX930" s="23" t="s">
        <v>740</v>
      </c>
      <c r="AY930" s="23" t="s">
        <v>276</v>
      </c>
    </row>
    <row r="931" spans="50:51" x14ac:dyDescent="0.3">
      <c r="AX931" s="23" t="s">
        <v>740</v>
      </c>
      <c r="AY931" s="23" t="s">
        <v>322</v>
      </c>
    </row>
    <row r="932" spans="50:51" x14ac:dyDescent="0.3">
      <c r="AX932" s="23" t="s">
        <v>740</v>
      </c>
      <c r="AY932" s="23" t="s">
        <v>323</v>
      </c>
    </row>
    <row r="933" spans="50:51" x14ac:dyDescent="0.3">
      <c r="AX933" s="23" t="s">
        <v>740</v>
      </c>
      <c r="AY933" s="23" t="s">
        <v>324</v>
      </c>
    </row>
    <row r="934" spans="50:51" x14ac:dyDescent="0.3">
      <c r="AX934" s="23" t="s">
        <v>740</v>
      </c>
      <c r="AY934" s="23" t="s">
        <v>1090</v>
      </c>
    </row>
    <row r="935" spans="50:51" x14ac:dyDescent="0.3">
      <c r="AX935" s="23" t="s">
        <v>740</v>
      </c>
      <c r="AY935" s="23" t="s">
        <v>326</v>
      </c>
    </row>
    <row r="936" spans="50:51" x14ac:dyDescent="0.3">
      <c r="AX936" s="23" t="s">
        <v>740</v>
      </c>
      <c r="AY936" s="23" t="s">
        <v>327</v>
      </c>
    </row>
    <row r="937" spans="50:51" x14ac:dyDescent="0.3">
      <c r="AX937" s="23" t="s">
        <v>740</v>
      </c>
      <c r="AY937" s="23" t="s">
        <v>328</v>
      </c>
    </row>
    <row r="938" spans="50:51" x14ac:dyDescent="0.3">
      <c r="AX938" s="23" t="s">
        <v>740</v>
      </c>
      <c r="AY938" s="23" t="s">
        <v>329</v>
      </c>
    </row>
    <row r="939" spans="50:51" x14ac:dyDescent="0.3">
      <c r="AX939" s="23" t="s">
        <v>740</v>
      </c>
      <c r="AY939" s="23" t="s">
        <v>1089</v>
      </c>
    </row>
    <row r="940" spans="50:51" x14ac:dyDescent="0.3">
      <c r="AX940" s="23" t="s">
        <v>740</v>
      </c>
      <c r="AY940" s="23" t="s">
        <v>1092</v>
      </c>
    </row>
    <row r="941" spans="50:51" x14ac:dyDescent="0.3">
      <c r="AX941" s="23" t="s">
        <v>740</v>
      </c>
      <c r="AY941" s="23" t="s">
        <v>1091</v>
      </c>
    </row>
    <row r="942" spans="50:51" x14ac:dyDescent="0.3">
      <c r="AX942" s="23" t="s">
        <v>740</v>
      </c>
      <c r="AY942" s="23" t="s">
        <v>1094</v>
      </c>
    </row>
    <row r="943" spans="50:51" x14ac:dyDescent="0.3">
      <c r="AX943" s="23" t="s">
        <v>740</v>
      </c>
      <c r="AY943" s="23" t="s">
        <v>325</v>
      </c>
    </row>
    <row r="944" spans="50:51" x14ac:dyDescent="0.3">
      <c r="AX944" s="23" t="s">
        <v>740</v>
      </c>
      <c r="AY944" s="23" t="s">
        <v>1098</v>
      </c>
    </row>
    <row r="945" spans="50:51" x14ac:dyDescent="0.3">
      <c r="AX945" s="23" t="s">
        <v>740</v>
      </c>
      <c r="AY945" s="23" t="s">
        <v>316</v>
      </c>
    </row>
    <row r="946" spans="50:51" x14ac:dyDescent="0.3">
      <c r="AX946" s="23" t="s">
        <v>740</v>
      </c>
      <c r="AY946" s="23" t="s">
        <v>354</v>
      </c>
    </row>
    <row r="947" spans="50:51" x14ac:dyDescent="0.3">
      <c r="AX947" s="23" t="s">
        <v>740</v>
      </c>
      <c r="AY947" s="23" t="s">
        <v>1097</v>
      </c>
    </row>
    <row r="948" spans="50:51" x14ac:dyDescent="0.3">
      <c r="AX948" s="23" t="s">
        <v>740</v>
      </c>
      <c r="AY948" s="23" t="s">
        <v>347</v>
      </c>
    </row>
    <row r="949" spans="50:51" x14ac:dyDescent="0.3">
      <c r="AX949" s="23" t="s">
        <v>740</v>
      </c>
      <c r="AY949" s="23" t="s">
        <v>1096</v>
      </c>
    </row>
    <row r="950" spans="50:51" x14ac:dyDescent="0.3">
      <c r="AX950" s="23" t="s">
        <v>740</v>
      </c>
      <c r="AY950" s="23" t="s">
        <v>1093</v>
      </c>
    </row>
    <row r="951" spans="50:51" x14ac:dyDescent="0.3">
      <c r="AX951" s="23" t="s">
        <v>740</v>
      </c>
      <c r="AY951" s="23" t="s">
        <v>1095</v>
      </c>
    </row>
    <row r="952" spans="50:51" x14ac:dyDescent="0.3">
      <c r="AX952" s="23" t="s">
        <v>740</v>
      </c>
      <c r="AY952" s="23" t="s">
        <v>331</v>
      </c>
    </row>
    <row r="953" spans="50:51" x14ac:dyDescent="0.3">
      <c r="AX953" s="23" t="s">
        <v>740</v>
      </c>
      <c r="AY953" s="23" t="s">
        <v>332</v>
      </c>
    </row>
    <row r="954" spans="50:51" x14ac:dyDescent="0.3">
      <c r="AX954" s="23" t="s">
        <v>740</v>
      </c>
      <c r="AY954" s="23" t="s">
        <v>333</v>
      </c>
    </row>
    <row r="955" spans="50:51" x14ac:dyDescent="0.3">
      <c r="AX955" s="23" t="s">
        <v>740</v>
      </c>
      <c r="AY955" s="23" t="s">
        <v>95</v>
      </c>
    </row>
    <row r="956" spans="50:51" x14ac:dyDescent="0.3">
      <c r="AX956" s="23" t="s">
        <v>740</v>
      </c>
      <c r="AY956" s="23" t="s">
        <v>334</v>
      </c>
    </row>
    <row r="957" spans="50:51" x14ac:dyDescent="0.3">
      <c r="AX957" s="23" t="s">
        <v>740</v>
      </c>
      <c r="AY957" s="23" t="s">
        <v>335</v>
      </c>
    </row>
    <row r="958" spans="50:51" x14ac:dyDescent="0.3">
      <c r="AX958" s="23" t="s">
        <v>740</v>
      </c>
      <c r="AY958" s="23" t="s">
        <v>336</v>
      </c>
    </row>
    <row r="959" spans="50:51" x14ac:dyDescent="0.3">
      <c r="AX959" s="23" t="s">
        <v>740</v>
      </c>
      <c r="AY959" s="23" t="s">
        <v>337</v>
      </c>
    </row>
    <row r="960" spans="50:51" x14ac:dyDescent="0.3">
      <c r="AX960" s="23" t="s">
        <v>740</v>
      </c>
      <c r="AY960" s="23" t="s">
        <v>338</v>
      </c>
    </row>
    <row r="961" spans="50:51" x14ac:dyDescent="0.3">
      <c r="AX961" s="23" t="s">
        <v>740</v>
      </c>
      <c r="AY961" s="23" t="s">
        <v>339</v>
      </c>
    </row>
    <row r="962" spans="50:51" x14ac:dyDescent="0.3">
      <c r="AX962" s="23" t="s">
        <v>740</v>
      </c>
      <c r="AY962" s="23" t="s">
        <v>340</v>
      </c>
    </row>
    <row r="963" spans="50:51" x14ac:dyDescent="0.3">
      <c r="AX963" s="23" t="s">
        <v>740</v>
      </c>
      <c r="AY963" s="23" t="s">
        <v>341</v>
      </c>
    </row>
    <row r="964" spans="50:51" x14ac:dyDescent="0.3">
      <c r="AX964" s="23" t="s">
        <v>865</v>
      </c>
      <c r="AY964" s="23" t="s">
        <v>321</v>
      </c>
    </row>
    <row r="965" spans="50:51" x14ac:dyDescent="0.3">
      <c r="AX965" s="23" t="s">
        <v>865</v>
      </c>
      <c r="AY965" s="23" t="s">
        <v>186</v>
      </c>
    </row>
    <row r="966" spans="50:51" x14ac:dyDescent="0.3">
      <c r="AX966" s="23" t="s">
        <v>865</v>
      </c>
      <c r="AY966" s="23" t="s">
        <v>276</v>
      </c>
    </row>
    <row r="967" spans="50:51" x14ac:dyDescent="0.3">
      <c r="AX967" s="23" t="s">
        <v>865</v>
      </c>
      <c r="AY967" s="23" t="s">
        <v>322</v>
      </c>
    </row>
    <row r="968" spans="50:51" x14ac:dyDescent="0.3">
      <c r="AX968" s="23" t="s">
        <v>865</v>
      </c>
      <c r="AY968" s="23" t="s">
        <v>323</v>
      </c>
    </row>
    <row r="969" spans="50:51" x14ac:dyDescent="0.3">
      <c r="AX969" s="23" t="s">
        <v>865</v>
      </c>
      <c r="AY969" s="23" t="s">
        <v>324</v>
      </c>
    </row>
    <row r="970" spans="50:51" x14ac:dyDescent="0.3">
      <c r="AX970" s="23" t="s">
        <v>865</v>
      </c>
      <c r="AY970" s="23" t="s">
        <v>1090</v>
      </c>
    </row>
    <row r="971" spans="50:51" x14ac:dyDescent="0.3">
      <c r="AX971" s="23" t="s">
        <v>865</v>
      </c>
      <c r="AY971" s="23" t="s">
        <v>326</v>
      </c>
    </row>
    <row r="972" spans="50:51" x14ac:dyDescent="0.3">
      <c r="AX972" s="23" t="s">
        <v>865</v>
      </c>
      <c r="AY972" s="23" t="s">
        <v>327</v>
      </c>
    </row>
    <row r="973" spans="50:51" x14ac:dyDescent="0.3">
      <c r="AX973" s="23" t="s">
        <v>865</v>
      </c>
      <c r="AY973" s="23" t="s">
        <v>328</v>
      </c>
    </row>
    <row r="974" spans="50:51" x14ac:dyDescent="0.3">
      <c r="AX974" s="23" t="s">
        <v>865</v>
      </c>
      <c r="AY974" s="23" t="s">
        <v>329</v>
      </c>
    </row>
    <row r="975" spans="50:51" x14ac:dyDescent="0.3">
      <c r="AX975" s="23" t="s">
        <v>865</v>
      </c>
      <c r="AY975" s="23" t="s">
        <v>1089</v>
      </c>
    </row>
    <row r="976" spans="50:51" x14ac:dyDescent="0.3">
      <c r="AX976" s="23" t="s">
        <v>865</v>
      </c>
      <c r="AY976" s="23" t="s">
        <v>1092</v>
      </c>
    </row>
    <row r="977" spans="50:51" x14ac:dyDescent="0.3">
      <c r="AX977" s="23" t="s">
        <v>865</v>
      </c>
      <c r="AY977" s="23" t="s">
        <v>1091</v>
      </c>
    </row>
    <row r="978" spans="50:51" x14ac:dyDescent="0.3">
      <c r="AX978" s="23" t="s">
        <v>865</v>
      </c>
      <c r="AY978" s="23" t="s">
        <v>1094</v>
      </c>
    </row>
    <row r="979" spans="50:51" x14ac:dyDescent="0.3">
      <c r="AX979" s="23" t="s">
        <v>865</v>
      </c>
      <c r="AY979" s="23" t="s">
        <v>325</v>
      </c>
    </row>
    <row r="980" spans="50:51" x14ac:dyDescent="0.3">
      <c r="AX980" s="23" t="s">
        <v>865</v>
      </c>
      <c r="AY980" s="23" t="s">
        <v>1098</v>
      </c>
    </row>
    <row r="981" spans="50:51" x14ac:dyDescent="0.3">
      <c r="AX981" s="23" t="s">
        <v>865</v>
      </c>
      <c r="AY981" s="23" t="s">
        <v>316</v>
      </c>
    </row>
    <row r="982" spans="50:51" x14ac:dyDescent="0.3">
      <c r="AX982" s="23" t="s">
        <v>865</v>
      </c>
      <c r="AY982" s="23" t="s">
        <v>354</v>
      </c>
    </row>
    <row r="983" spans="50:51" x14ac:dyDescent="0.3">
      <c r="AX983" s="23" t="s">
        <v>865</v>
      </c>
      <c r="AY983" s="23" t="s">
        <v>1097</v>
      </c>
    </row>
    <row r="984" spans="50:51" x14ac:dyDescent="0.3">
      <c r="AX984" s="23" t="s">
        <v>865</v>
      </c>
      <c r="AY984" s="23" t="s">
        <v>347</v>
      </c>
    </row>
    <row r="985" spans="50:51" x14ac:dyDescent="0.3">
      <c r="AX985" s="23" t="s">
        <v>865</v>
      </c>
      <c r="AY985" s="23" t="s">
        <v>1096</v>
      </c>
    </row>
    <row r="986" spans="50:51" x14ac:dyDescent="0.3">
      <c r="AX986" s="23" t="s">
        <v>865</v>
      </c>
      <c r="AY986" s="23" t="s">
        <v>1093</v>
      </c>
    </row>
    <row r="987" spans="50:51" x14ac:dyDescent="0.3">
      <c r="AX987" s="23" t="s">
        <v>865</v>
      </c>
      <c r="AY987" s="23" t="s">
        <v>1095</v>
      </c>
    </row>
    <row r="988" spans="50:51" x14ac:dyDescent="0.3">
      <c r="AX988" s="23" t="s">
        <v>865</v>
      </c>
      <c r="AY988" s="23" t="s">
        <v>351</v>
      </c>
    </row>
    <row r="989" spans="50:51" x14ac:dyDescent="0.3">
      <c r="AX989" s="23" t="s">
        <v>865</v>
      </c>
      <c r="AY989" s="23" t="s">
        <v>352</v>
      </c>
    </row>
    <row r="990" spans="50:51" x14ac:dyDescent="0.3">
      <c r="AX990" s="23" t="s">
        <v>865</v>
      </c>
      <c r="AY990" s="23" t="s">
        <v>1101</v>
      </c>
    </row>
    <row r="991" spans="50:51" x14ac:dyDescent="0.3">
      <c r="AX991" s="23" t="s">
        <v>865</v>
      </c>
      <c r="AY991" s="23" t="s">
        <v>353</v>
      </c>
    </row>
    <row r="992" spans="50:51" x14ac:dyDescent="0.3">
      <c r="AX992" s="23" t="s">
        <v>865</v>
      </c>
      <c r="AY992" s="23" t="s">
        <v>355</v>
      </c>
    </row>
    <row r="993" spans="50:51" x14ac:dyDescent="0.3">
      <c r="AX993" s="23" t="s">
        <v>865</v>
      </c>
      <c r="AY993" s="23" t="s">
        <v>356</v>
      </c>
    </row>
    <row r="994" spans="50:51" x14ac:dyDescent="0.3">
      <c r="AX994" s="23" t="s">
        <v>865</v>
      </c>
      <c r="AY994" s="23" t="s">
        <v>357</v>
      </c>
    </row>
    <row r="995" spans="50:51" x14ac:dyDescent="0.3">
      <c r="AX995" s="23" t="s">
        <v>865</v>
      </c>
      <c r="AY995" s="23" t="s">
        <v>358</v>
      </c>
    </row>
    <row r="996" spans="50:51" x14ac:dyDescent="0.3">
      <c r="AX996" s="23" t="s">
        <v>865</v>
      </c>
      <c r="AY996" s="23" t="s">
        <v>359</v>
      </c>
    </row>
    <row r="997" spans="50:51" x14ac:dyDescent="0.3">
      <c r="AX997" s="23" t="s">
        <v>865</v>
      </c>
      <c r="AY997" s="23" t="s">
        <v>360</v>
      </c>
    </row>
    <row r="998" spans="50:51" x14ac:dyDescent="0.3">
      <c r="AX998" s="23" t="s">
        <v>865</v>
      </c>
      <c r="AY998" s="23" t="s">
        <v>361</v>
      </c>
    </row>
    <row r="999" spans="50:51" x14ac:dyDescent="0.3">
      <c r="AX999" s="23" t="s">
        <v>865</v>
      </c>
      <c r="AY999" s="23" t="s">
        <v>1100</v>
      </c>
    </row>
    <row r="1000" spans="50:51" x14ac:dyDescent="0.3">
      <c r="AX1000" s="23" t="s">
        <v>886</v>
      </c>
      <c r="AY1000" s="23" t="s">
        <v>321</v>
      </c>
    </row>
    <row r="1001" spans="50:51" x14ac:dyDescent="0.3">
      <c r="AX1001" s="23" t="s">
        <v>886</v>
      </c>
      <c r="AY1001" s="23" t="s">
        <v>186</v>
      </c>
    </row>
    <row r="1002" spans="50:51" x14ac:dyDescent="0.3">
      <c r="AX1002" s="23" t="s">
        <v>886</v>
      </c>
      <c r="AY1002" s="23" t="s">
        <v>276</v>
      </c>
    </row>
    <row r="1003" spans="50:51" x14ac:dyDescent="0.3">
      <c r="AX1003" s="23" t="s">
        <v>886</v>
      </c>
      <c r="AY1003" s="23" t="s">
        <v>322</v>
      </c>
    </row>
    <row r="1004" spans="50:51" x14ac:dyDescent="0.3">
      <c r="AX1004" s="23" t="s">
        <v>886</v>
      </c>
      <c r="AY1004" s="23" t="s">
        <v>323</v>
      </c>
    </row>
    <row r="1005" spans="50:51" x14ac:dyDescent="0.3">
      <c r="AX1005" s="23" t="s">
        <v>886</v>
      </c>
      <c r="AY1005" s="23" t="s">
        <v>324</v>
      </c>
    </row>
    <row r="1006" spans="50:51" x14ac:dyDescent="0.3">
      <c r="AX1006" s="23" t="s">
        <v>886</v>
      </c>
      <c r="AY1006" s="23" t="s">
        <v>1090</v>
      </c>
    </row>
    <row r="1007" spans="50:51" x14ac:dyDescent="0.3">
      <c r="AX1007" s="23" t="s">
        <v>886</v>
      </c>
      <c r="AY1007" s="23" t="s">
        <v>326</v>
      </c>
    </row>
    <row r="1008" spans="50:51" x14ac:dyDescent="0.3">
      <c r="AX1008" s="23" t="s">
        <v>886</v>
      </c>
      <c r="AY1008" s="23" t="s">
        <v>327</v>
      </c>
    </row>
    <row r="1009" spans="50:51" x14ac:dyDescent="0.3">
      <c r="AX1009" s="23" t="s">
        <v>886</v>
      </c>
      <c r="AY1009" s="23" t="s">
        <v>328</v>
      </c>
    </row>
    <row r="1010" spans="50:51" x14ac:dyDescent="0.3">
      <c r="AX1010" s="23" t="s">
        <v>886</v>
      </c>
      <c r="AY1010" s="23" t="s">
        <v>329</v>
      </c>
    </row>
    <row r="1011" spans="50:51" x14ac:dyDescent="0.3">
      <c r="AX1011" s="23" t="s">
        <v>886</v>
      </c>
      <c r="AY1011" s="23" t="s">
        <v>1089</v>
      </c>
    </row>
    <row r="1012" spans="50:51" x14ac:dyDescent="0.3">
      <c r="AX1012" s="23" t="s">
        <v>886</v>
      </c>
      <c r="AY1012" s="23" t="s">
        <v>1092</v>
      </c>
    </row>
    <row r="1013" spans="50:51" x14ac:dyDescent="0.3">
      <c r="AX1013" s="23" t="s">
        <v>886</v>
      </c>
      <c r="AY1013" s="23" t="s">
        <v>1091</v>
      </c>
    </row>
    <row r="1014" spans="50:51" x14ac:dyDescent="0.3">
      <c r="AX1014" s="23" t="s">
        <v>886</v>
      </c>
      <c r="AY1014" s="23" t="s">
        <v>1094</v>
      </c>
    </row>
    <row r="1015" spans="50:51" x14ac:dyDescent="0.3">
      <c r="AX1015" s="23" t="s">
        <v>886</v>
      </c>
      <c r="AY1015" s="23" t="s">
        <v>325</v>
      </c>
    </row>
    <row r="1016" spans="50:51" x14ac:dyDescent="0.3">
      <c r="AX1016" s="23" t="s">
        <v>886</v>
      </c>
      <c r="AY1016" s="23" t="s">
        <v>1098</v>
      </c>
    </row>
    <row r="1017" spans="50:51" x14ac:dyDescent="0.3">
      <c r="AX1017" s="23" t="s">
        <v>886</v>
      </c>
      <c r="AY1017" s="23" t="s">
        <v>316</v>
      </c>
    </row>
    <row r="1018" spans="50:51" x14ac:dyDescent="0.3">
      <c r="AX1018" s="23" t="s">
        <v>886</v>
      </c>
      <c r="AY1018" s="23" t="s">
        <v>354</v>
      </c>
    </row>
    <row r="1019" spans="50:51" x14ac:dyDescent="0.3">
      <c r="AX1019" s="23" t="s">
        <v>886</v>
      </c>
      <c r="AY1019" s="23" t="s">
        <v>1097</v>
      </c>
    </row>
    <row r="1020" spans="50:51" x14ac:dyDescent="0.3">
      <c r="AX1020" s="23" t="s">
        <v>886</v>
      </c>
      <c r="AY1020" s="23" t="s">
        <v>347</v>
      </c>
    </row>
    <row r="1021" spans="50:51" x14ac:dyDescent="0.3">
      <c r="AX1021" s="23" t="s">
        <v>886</v>
      </c>
      <c r="AY1021" s="23" t="s">
        <v>1096</v>
      </c>
    </row>
    <row r="1022" spans="50:51" x14ac:dyDescent="0.3">
      <c r="AX1022" s="23" t="s">
        <v>886</v>
      </c>
      <c r="AY1022" s="23" t="s">
        <v>1093</v>
      </c>
    </row>
    <row r="1023" spans="50:51" x14ac:dyDescent="0.3">
      <c r="AX1023" s="23" t="s">
        <v>886</v>
      </c>
      <c r="AY1023" s="23" t="s">
        <v>1095</v>
      </c>
    </row>
    <row r="1024" spans="50:51" x14ac:dyDescent="0.3">
      <c r="AX1024" s="23" t="s">
        <v>886</v>
      </c>
      <c r="AY1024" s="23" t="s">
        <v>1099</v>
      </c>
    </row>
    <row r="1025" spans="50:51" x14ac:dyDescent="0.3">
      <c r="AX1025" s="23" t="s">
        <v>886</v>
      </c>
      <c r="AY1025" s="23" t="s">
        <v>141</v>
      </c>
    </row>
    <row r="1026" spans="50:51" x14ac:dyDescent="0.3">
      <c r="AX1026" s="23" t="s">
        <v>886</v>
      </c>
      <c r="AY1026" s="23" t="s">
        <v>342</v>
      </c>
    </row>
    <row r="1027" spans="50:51" x14ac:dyDescent="0.3">
      <c r="AX1027" s="23" t="s">
        <v>886</v>
      </c>
      <c r="AY1027" s="23" t="s">
        <v>343</v>
      </c>
    </row>
    <row r="1028" spans="50:51" x14ac:dyDescent="0.3">
      <c r="AX1028" s="23" t="s">
        <v>886</v>
      </c>
      <c r="AY1028" s="23" t="s">
        <v>344</v>
      </c>
    </row>
    <row r="1029" spans="50:51" x14ac:dyDescent="0.3">
      <c r="AX1029" s="23" t="s">
        <v>886</v>
      </c>
      <c r="AY1029" s="23" t="s">
        <v>345</v>
      </c>
    </row>
    <row r="1030" spans="50:51" x14ac:dyDescent="0.3">
      <c r="AX1030" s="23" t="s">
        <v>886</v>
      </c>
      <c r="AY1030" s="23" t="s">
        <v>872</v>
      </c>
    </row>
    <row r="1031" spans="50:51" x14ac:dyDescent="0.3">
      <c r="AX1031" s="23" t="s">
        <v>886</v>
      </c>
      <c r="AY1031" s="23" t="s">
        <v>346</v>
      </c>
    </row>
    <row r="1032" spans="50:51" x14ac:dyDescent="0.3">
      <c r="AX1032" s="23" t="s">
        <v>886</v>
      </c>
      <c r="AY1032" s="23" t="s">
        <v>348</v>
      </c>
    </row>
    <row r="1033" spans="50:51" x14ac:dyDescent="0.3">
      <c r="AX1033" s="23" t="s">
        <v>886</v>
      </c>
      <c r="AY1033" s="23" t="s">
        <v>349</v>
      </c>
    </row>
    <row r="1034" spans="50:51" x14ac:dyDescent="0.3">
      <c r="AX1034" s="23" t="s">
        <v>886</v>
      </c>
      <c r="AY1034" s="23" t="s">
        <v>150</v>
      </c>
    </row>
    <row r="1035" spans="50:51" x14ac:dyDescent="0.3">
      <c r="AX1035" s="23" t="s">
        <v>886</v>
      </c>
      <c r="AY1035" s="23" t="s">
        <v>350</v>
      </c>
    </row>
    <row r="1036" spans="50:51" x14ac:dyDescent="0.3">
      <c r="AX1036" s="23" t="s">
        <v>1006</v>
      </c>
      <c r="AY1036" s="23" t="s">
        <v>321</v>
      </c>
    </row>
    <row r="1037" spans="50:51" x14ac:dyDescent="0.3">
      <c r="AX1037" s="23" t="s">
        <v>1006</v>
      </c>
      <c r="AY1037" s="23" t="s">
        <v>186</v>
      </c>
    </row>
    <row r="1038" spans="50:51" x14ac:dyDescent="0.3">
      <c r="AX1038" s="23" t="s">
        <v>1006</v>
      </c>
      <c r="AY1038" s="23" t="s">
        <v>276</v>
      </c>
    </row>
    <row r="1039" spans="50:51" x14ac:dyDescent="0.3">
      <c r="AX1039" s="23" t="s">
        <v>1006</v>
      </c>
      <c r="AY1039" s="23" t="s">
        <v>322</v>
      </c>
    </row>
    <row r="1040" spans="50:51" x14ac:dyDescent="0.3">
      <c r="AX1040" s="23" t="s">
        <v>1006</v>
      </c>
      <c r="AY1040" s="23" t="s">
        <v>323</v>
      </c>
    </row>
    <row r="1041" spans="50:51" x14ac:dyDescent="0.3">
      <c r="AX1041" s="23" t="s">
        <v>1006</v>
      </c>
      <c r="AY1041" s="23" t="s">
        <v>324</v>
      </c>
    </row>
    <row r="1042" spans="50:51" x14ac:dyDescent="0.3">
      <c r="AX1042" s="23" t="s">
        <v>1006</v>
      </c>
      <c r="AY1042" s="23" t="s">
        <v>1090</v>
      </c>
    </row>
    <row r="1043" spans="50:51" x14ac:dyDescent="0.3">
      <c r="AX1043" s="23" t="s">
        <v>1006</v>
      </c>
      <c r="AY1043" s="23" t="s">
        <v>326</v>
      </c>
    </row>
    <row r="1044" spans="50:51" x14ac:dyDescent="0.3">
      <c r="AX1044" s="23" t="s">
        <v>1006</v>
      </c>
      <c r="AY1044" s="23" t="s">
        <v>327</v>
      </c>
    </row>
    <row r="1045" spans="50:51" x14ac:dyDescent="0.3">
      <c r="AX1045" s="23" t="s">
        <v>1006</v>
      </c>
      <c r="AY1045" s="23" t="s">
        <v>328</v>
      </c>
    </row>
    <row r="1046" spans="50:51" x14ac:dyDescent="0.3">
      <c r="AX1046" s="23" t="s">
        <v>1006</v>
      </c>
      <c r="AY1046" s="23" t="s">
        <v>329</v>
      </c>
    </row>
    <row r="1047" spans="50:51" x14ac:dyDescent="0.3">
      <c r="AX1047" s="23" t="s">
        <v>1006</v>
      </c>
      <c r="AY1047" s="23" t="s">
        <v>1089</v>
      </c>
    </row>
    <row r="1048" spans="50:51" x14ac:dyDescent="0.3">
      <c r="AX1048" s="23" t="s">
        <v>1006</v>
      </c>
      <c r="AY1048" s="23" t="s">
        <v>1092</v>
      </c>
    </row>
    <row r="1049" spans="50:51" x14ac:dyDescent="0.3">
      <c r="AX1049" s="23" t="s">
        <v>1006</v>
      </c>
      <c r="AY1049" s="23" t="s">
        <v>1091</v>
      </c>
    </row>
    <row r="1050" spans="50:51" x14ac:dyDescent="0.3">
      <c r="AX1050" s="23" t="s">
        <v>1006</v>
      </c>
      <c r="AY1050" s="23" t="s">
        <v>1094</v>
      </c>
    </row>
    <row r="1051" spans="50:51" x14ac:dyDescent="0.3">
      <c r="AX1051" s="23" t="s">
        <v>1006</v>
      </c>
      <c r="AY1051" s="23" t="s">
        <v>325</v>
      </c>
    </row>
    <row r="1052" spans="50:51" x14ac:dyDescent="0.3">
      <c r="AX1052" s="23" t="s">
        <v>1006</v>
      </c>
      <c r="AY1052" s="23" t="s">
        <v>1098</v>
      </c>
    </row>
    <row r="1053" spans="50:51" x14ac:dyDescent="0.3">
      <c r="AX1053" s="23" t="s">
        <v>1006</v>
      </c>
      <c r="AY1053" s="23" t="s">
        <v>316</v>
      </c>
    </row>
    <row r="1054" spans="50:51" x14ac:dyDescent="0.3">
      <c r="AX1054" s="23" t="s">
        <v>1006</v>
      </c>
      <c r="AY1054" s="23" t="s">
        <v>354</v>
      </c>
    </row>
    <row r="1055" spans="50:51" x14ac:dyDescent="0.3">
      <c r="AX1055" s="23" t="s">
        <v>1006</v>
      </c>
      <c r="AY1055" s="23" t="s">
        <v>1097</v>
      </c>
    </row>
    <row r="1056" spans="50:51" x14ac:dyDescent="0.3">
      <c r="AX1056" s="23" t="s">
        <v>1006</v>
      </c>
      <c r="AY1056" s="23" t="s">
        <v>347</v>
      </c>
    </row>
    <row r="1057" spans="50:51" x14ac:dyDescent="0.3">
      <c r="AX1057" s="23" t="s">
        <v>1006</v>
      </c>
      <c r="AY1057" s="23" t="s">
        <v>1096</v>
      </c>
    </row>
    <row r="1058" spans="50:51" x14ac:dyDescent="0.3">
      <c r="AX1058" s="23" t="s">
        <v>1006</v>
      </c>
      <c r="AY1058" s="23" t="s">
        <v>1093</v>
      </c>
    </row>
    <row r="1059" spans="50:51" x14ac:dyDescent="0.3">
      <c r="AX1059" s="23" t="s">
        <v>1006</v>
      </c>
      <c r="AY1059" s="23" t="s">
        <v>1095</v>
      </c>
    </row>
    <row r="1060" spans="50:51" x14ac:dyDescent="0.3">
      <c r="AX1060" s="23" t="s">
        <v>1006</v>
      </c>
      <c r="AY1060" s="23" t="s">
        <v>331</v>
      </c>
    </row>
    <row r="1061" spans="50:51" x14ac:dyDescent="0.3">
      <c r="AX1061" s="23" t="s">
        <v>1006</v>
      </c>
      <c r="AY1061" s="23" t="s">
        <v>332</v>
      </c>
    </row>
    <row r="1062" spans="50:51" x14ac:dyDescent="0.3">
      <c r="AX1062" s="23" t="s">
        <v>1006</v>
      </c>
      <c r="AY1062" s="23" t="s">
        <v>333</v>
      </c>
    </row>
    <row r="1063" spans="50:51" x14ac:dyDescent="0.3">
      <c r="AX1063" s="23" t="s">
        <v>1006</v>
      </c>
      <c r="AY1063" s="23" t="s">
        <v>95</v>
      </c>
    </row>
    <row r="1064" spans="50:51" x14ac:dyDescent="0.3">
      <c r="AX1064" s="23" t="s">
        <v>1006</v>
      </c>
      <c r="AY1064" s="23" t="s">
        <v>334</v>
      </c>
    </row>
    <row r="1065" spans="50:51" x14ac:dyDescent="0.3">
      <c r="AX1065" s="23" t="s">
        <v>1006</v>
      </c>
      <c r="AY1065" s="23" t="s">
        <v>335</v>
      </c>
    </row>
    <row r="1066" spans="50:51" x14ac:dyDescent="0.3">
      <c r="AX1066" s="23" t="s">
        <v>1006</v>
      </c>
      <c r="AY1066" s="23" t="s">
        <v>336</v>
      </c>
    </row>
    <row r="1067" spans="50:51" x14ac:dyDescent="0.3">
      <c r="AX1067" s="23" t="s">
        <v>1006</v>
      </c>
      <c r="AY1067" s="23" t="s">
        <v>337</v>
      </c>
    </row>
    <row r="1068" spans="50:51" x14ac:dyDescent="0.3">
      <c r="AX1068" s="23" t="s">
        <v>1006</v>
      </c>
      <c r="AY1068" s="23" t="s">
        <v>338</v>
      </c>
    </row>
    <row r="1069" spans="50:51" x14ac:dyDescent="0.3">
      <c r="AX1069" s="23" t="s">
        <v>1006</v>
      </c>
      <c r="AY1069" s="23" t="s">
        <v>339</v>
      </c>
    </row>
    <row r="1070" spans="50:51" x14ac:dyDescent="0.3">
      <c r="AX1070" s="23" t="s">
        <v>1006</v>
      </c>
      <c r="AY1070" s="23" t="s">
        <v>340</v>
      </c>
    </row>
    <row r="1071" spans="50:51" x14ac:dyDescent="0.3">
      <c r="AX1071" s="23" t="s">
        <v>1006</v>
      </c>
      <c r="AY1071" s="23" t="s">
        <v>341</v>
      </c>
    </row>
    <row r="1072" spans="50:51" x14ac:dyDescent="0.3">
      <c r="AX1072" s="23" t="s">
        <v>1006</v>
      </c>
      <c r="AY1072" s="23" t="s">
        <v>351</v>
      </c>
    </row>
    <row r="1073" spans="50:51" x14ac:dyDescent="0.3">
      <c r="AX1073" s="23" t="s">
        <v>1006</v>
      </c>
      <c r="AY1073" s="23" t="s">
        <v>352</v>
      </c>
    </row>
    <row r="1074" spans="50:51" x14ac:dyDescent="0.3">
      <c r="AX1074" s="23" t="s">
        <v>1006</v>
      </c>
      <c r="AY1074" s="23" t="s">
        <v>1101</v>
      </c>
    </row>
    <row r="1075" spans="50:51" x14ac:dyDescent="0.3">
      <c r="AX1075" s="23" t="s">
        <v>1006</v>
      </c>
      <c r="AY1075" s="23" t="s">
        <v>353</v>
      </c>
    </row>
    <row r="1076" spans="50:51" x14ac:dyDescent="0.3">
      <c r="AX1076" s="23" t="s">
        <v>1006</v>
      </c>
      <c r="AY1076" s="23" t="s">
        <v>355</v>
      </c>
    </row>
    <row r="1077" spans="50:51" x14ac:dyDescent="0.3">
      <c r="AX1077" s="23" t="s">
        <v>1006</v>
      </c>
      <c r="AY1077" s="23" t="s">
        <v>356</v>
      </c>
    </row>
    <row r="1078" spans="50:51" x14ac:dyDescent="0.3">
      <c r="AX1078" s="23" t="s">
        <v>1006</v>
      </c>
      <c r="AY1078" s="23" t="s">
        <v>357</v>
      </c>
    </row>
    <row r="1079" spans="50:51" x14ac:dyDescent="0.3">
      <c r="AX1079" s="23" t="s">
        <v>1006</v>
      </c>
      <c r="AY1079" s="23" t="s">
        <v>358</v>
      </c>
    </row>
    <row r="1080" spans="50:51" x14ac:dyDescent="0.3">
      <c r="AX1080" s="23" t="s">
        <v>1006</v>
      </c>
      <c r="AY1080" s="23" t="s">
        <v>359</v>
      </c>
    </row>
    <row r="1081" spans="50:51" x14ac:dyDescent="0.3">
      <c r="AX1081" s="23" t="s">
        <v>1006</v>
      </c>
      <c r="AY1081" s="23" t="s">
        <v>360</v>
      </c>
    </row>
    <row r="1082" spans="50:51" x14ac:dyDescent="0.3">
      <c r="AX1082" s="23" t="s">
        <v>1006</v>
      </c>
      <c r="AY1082" s="23" t="s">
        <v>361</v>
      </c>
    </row>
    <row r="1083" spans="50:51" x14ac:dyDescent="0.3">
      <c r="AX1083" s="23" t="s">
        <v>1006</v>
      </c>
      <c r="AY1083" s="23" t="s">
        <v>1100</v>
      </c>
    </row>
    <row r="1084" spans="50:51" x14ac:dyDescent="0.3">
      <c r="AX1084" s="23" t="s">
        <v>781</v>
      </c>
      <c r="AY1084" s="23" t="s">
        <v>1092</v>
      </c>
    </row>
    <row r="1085" spans="50:51" x14ac:dyDescent="0.3">
      <c r="AX1085" s="23" t="s">
        <v>781</v>
      </c>
      <c r="AY1085" s="23" t="s">
        <v>1091</v>
      </c>
    </row>
    <row r="1086" spans="50:51" x14ac:dyDescent="0.3">
      <c r="AX1086" s="23" t="s">
        <v>781</v>
      </c>
      <c r="AY1086" s="23" t="s">
        <v>1094</v>
      </c>
    </row>
    <row r="1087" spans="50:51" x14ac:dyDescent="0.3">
      <c r="AX1087" s="23" t="s">
        <v>781</v>
      </c>
      <c r="AY1087" s="23" t="s">
        <v>325</v>
      </c>
    </row>
    <row r="1088" spans="50:51" x14ac:dyDescent="0.3">
      <c r="AX1088" s="23" t="s">
        <v>781</v>
      </c>
      <c r="AY1088" s="23" t="s">
        <v>1098</v>
      </c>
    </row>
    <row r="1089" spans="50:51" x14ac:dyDescent="0.3">
      <c r="AX1089" s="23" t="s">
        <v>781</v>
      </c>
      <c r="AY1089" s="23" t="s">
        <v>316</v>
      </c>
    </row>
    <row r="1090" spans="50:51" x14ac:dyDescent="0.3">
      <c r="AX1090" s="23" t="s">
        <v>781</v>
      </c>
      <c r="AY1090" s="23" t="s">
        <v>354</v>
      </c>
    </row>
    <row r="1091" spans="50:51" x14ac:dyDescent="0.3">
      <c r="AX1091" s="23" t="s">
        <v>781</v>
      </c>
      <c r="AY1091" s="23" t="s">
        <v>1097</v>
      </c>
    </row>
    <row r="1092" spans="50:51" x14ac:dyDescent="0.3">
      <c r="AX1092" s="23" t="s">
        <v>781</v>
      </c>
      <c r="AY1092" s="23" t="s">
        <v>347</v>
      </c>
    </row>
    <row r="1093" spans="50:51" x14ac:dyDescent="0.3">
      <c r="AX1093" s="23" t="s">
        <v>781</v>
      </c>
      <c r="AY1093" s="23" t="s">
        <v>1096</v>
      </c>
    </row>
    <row r="1094" spans="50:51" x14ac:dyDescent="0.3">
      <c r="AX1094" s="23" t="s">
        <v>781</v>
      </c>
      <c r="AY1094" s="23" t="s">
        <v>1093</v>
      </c>
    </row>
    <row r="1095" spans="50:51" x14ac:dyDescent="0.3">
      <c r="AX1095" s="23" t="s">
        <v>781</v>
      </c>
      <c r="AY1095" s="23" t="s">
        <v>1095</v>
      </c>
    </row>
    <row r="1096" spans="50:51" x14ac:dyDescent="0.3">
      <c r="AX1096" s="23" t="s">
        <v>781</v>
      </c>
      <c r="AY1096" s="23" t="s">
        <v>351</v>
      </c>
    </row>
    <row r="1097" spans="50:51" x14ac:dyDescent="0.3">
      <c r="AX1097" s="23" t="s">
        <v>781</v>
      </c>
      <c r="AY1097" s="23" t="s">
        <v>352</v>
      </c>
    </row>
    <row r="1098" spans="50:51" x14ac:dyDescent="0.3">
      <c r="AX1098" s="23" t="s">
        <v>781</v>
      </c>
      <c r="AY1098" s="23" t="s">
        <v>1101</v>
      </c>
    </row>
    <row r="1099" spans="50:51" x14ac:dyDescent="0.3">
      <c r="AX1099" s="23" t="s">
        <v>781</v>
      </c>
      <c r="AY1099" s="23" t="s">
        <v>353</v>
      </c>
    </row>
    <row r="1100" spans="50:51" x14ac:dyDescent="0.3">
      <c r="AX1100" s="23" t="s">
        <v>781</v>
      </c>
      <c r="AY1100" s="23" t="s">
        <v>355</v>
      </c>
    </row>
    <row r="1101" spans="50:51" x14ac:dyDescent="0.3">
      <c r="AX1101" s="23" t="s">
        <v>781</v>
      </c>
      <c r="AY1101" s="23" t="s">
        <v>356</v>
      </c>
    </row>
    <row r="1102" spans="50:51" x14ac:dyDescent="0.3">
      <c r="AX1102" s="23" t="s">
        <v>781</v>
      </c>
      <c r="AY1102" s="23" t="s">
        <v>357</v>
      </c>
    </row>
    <row r="1103" spans="50:51" x14ac:dyDescent="0.3">
      <c r="AX1103" s="23" t="s">
        <v>781</v>
      </c>
      <c r="AY1103" s="23" t="s">
        <v>358</v>
      </c>
    </row>
    <row r="1104" spans="50:51" x14ac:dyDescent="0.3">
      <c r="AX1104" s="23" t="s">
        <v>781</v>
      </c>
      <c r="AY1104" s="23" t="s">
        <v>359</v>
      </c>
    </row>
    <row r="1105" spans="50:51" x14ac:dyDescent="0.3">
      <c r="AX1105" s="23" t="s">
        <v>781</v>
      </c>
      <c r="AY1105" s="23" t="s">
        <v>360</v>
      </c>
    </row>
    <row r="1106" spans="50:51" x14ac:dyDescent="0.3">
      <c r="AX1106" s="23" t="s">
        <v>781</v>
      </c>
      <c r="AY1106" s="23" t="s">
        <v>361</v>
      </c>
    </row>
    <row r="1107" spans="50:51" x14ac:dyDescent="0.3">
      <c r="AX1107" s="23" t="s">
        <v>781</v>
      </c>
      <c r="AY1107" s="23" t="s">
        <v>1100</v>
      </c>
    </row>
    <row r="1108" spans="50:51" x14ac:dyDescent="0.3">
      <c r="AX1108" s="23" t="s">
        <v>782</v>
      </c>
      <c r="AY1108" s="23" t="s">
        <v>1092</v>
      </c>
    </row>
    <row r="1109" spans="50:51" x14ac:dyDescent="0.3">
      <c r="AX1109" s="23" t="s">
        <v>782</v>
      </c>
      <c r="AY1109" s="23" t="s">
        <v>1091</v>
      </c>
    </row>
    <row r="1110" spans="50:51" x14ac:dyDescent="0.3">
      <c r="AX1110" s="23" t="s">
        <v>782</v>
      </c>
      <c r="AY1110" s="23" t="s">
        <v>1094</v>
      </c>
    </row>
    <row r="1111" spans="50:51" x14ac:dyDescent="0.3">
      <c r="AX1111" s="23" t="s">
        <v>782</v>
      </c>
      <c r="AY1111" s="23" t="s">
        <v>325</v>
      </c>
    </row>
    <row r="1112" spans="50:51" x14ac:dyDescent="0.3">
      <c r="AX1112" s="23" t="s">
        <v>782</v>
      </c>
      <c r="AY1112" s="23" t="s">
        <v>1098</v>
      </c>
    </row>
    <row r="1113" spans="50:51" x14ac:dyDescent="0.3">
      <c r="AX1113" s="23" t="s">
        <v>782</v>
      </c>
      <c r="AY1113" s="23" t="s">
        <v>316</v>
      </c>
    </row>
    <row r="1114" spans="50:51" x14ac:dyDescent="0.3">
      <c r="AX1114" s="23" t="s">
        <v>782</v>
      </c>
      <c r="AY1114" s="23" t="s">
        <v>354</v>
      </c>
    </row>
    <row r="1115" spans="50:51" x14ac:dyDescent="0.3">
      <c r="AX1115" s="23" t="s">
        <v>782</v>
      </c>
      <c r="AY1115" s="23" t="s">
        <v>1097</v>
      </c>
    </row>
    <row r="1116" spans="50:51" x14ac:dyDescent="0.3">
      <c r="AX1116" s="23" t="s">
        <v>782</v>
      </c>
      <c r="AY1116" s="23" t="s">
        <v>347</v>
      </c>
    </row>
    <row r="1117" spans="50:51" x14ac:dyDescent="0.3">
      <c r="AX1117" s="23" t="s">
        <v>782</v>
      </c>
      <c r="AY1117" s="23" t="s">
        <v>1096</v>
      </c>
    </row>
    <row r="1118" spans="50:51" x14ac:dyDescent="0.3">
      <c r="AX1118" s="23" t="s">
        <v>782</v>
      </c>
      <c r="AY1118" s="23" t="s">
        <v>1093</v>
      </c>
    </row>
    <row r="1119" spans="50:51" x14ac:dyDescent="0.3">
      <c r="AX1119" s="23" t="s">
        <v>782</v>
      </c>
      <c r="AY1119" s="23" t="s">
        <v>1095</v>
      </c>
    </row>
    <row r="1120" spans="50:51" x14ac:dyDescent="0.3">
      <c r="AX1120" s="23" t="s">
        <v>782</v>
      </c>
      <c r="AY1120" s="23" t="s">
        <v>1099</v>
      </c>
    </row>
    <row r="1121" spans="50:51" x14ac:dyDescent="0.3">
      <c r="AX1121" s="23" t="s">
        <v>782</v>
      </c>
      <c r="AY1121" s="23" t="s">
        <v>141</v>
      </c>
    </row>
    <row r="1122" spans="50:51" x14ac:dyDescent="0.3">
      <c r="AX1122" s="23" t="s">
        <v>782</v>
      </c>
      <c r="AY1122" s="23" t="s">
        <v>342</v>
      </c>
    </row>
    <row r="1123" spans="50:51" x14ac:dyDescent="0.3">
      <c r="AX1123" s="23" t="s">
        <v>782</v>
      </c>
      <c r="AY1123" s="23" t="s">
        <v>343</v>
      </c>
    </row>
    <row r="1124" spans="50:51" x14ac:dyDescent="0.3">
      <c r="AX1124" s="23" t="s">
        <v>782</v>
      </c>
      <c r="AY1124" s="23" t="s">
        <v>344</v>
      </c>
    </row>
    <row r="1125" spans="50:51" x14ac:dyDescent="0.3">
      <c r="AX1125" s="23" t="s">
        <v>782</v>
      </c>
      <c r="AY1125" s="23" t="s">
        <v>345</v>
      </c>
    </row>
    <row r="1126" spans="50:51" x14ac:dyDescent="0.3">
      <c r="AX1126" s="23" t="s">
        <v>782</v>
      </c>
      <c r="AY1126" s="23" t="s">
        <v>872</v>
      </c>
    </row>
    <row r="1127" spans="50:51" x14ac:dyDescent="0.3">
      <c r="AX1127" s="23" t="s">
        <v>782</v>
      </c>
      <c r="AY1127" s="23" t="s">
        <v>346</v>
      </c>
    </row>
    <row r="1128" spans="50:51" x14ac:dyDescent="0.3">
      <c r="AX1128" s="23" t="s">
        <v>782</v>
      </c>
      <c r="AY1128" s="23" t="s">
        <v>348</v>
      </c>
    </row>
    <row r="1129" spans="50:51" x14ac:dyDescent="0.3">
      <c r="AX1129" s="23" t="s">
        <v>782</v>
      </c>
      <c r="AY1129" s="23" t="s">
        <v>349</v>
      </c>
    </row>
    <row r="1130" spans="50:51" x14ac:dyDescent="0.3">
      <c r="AX1130" s="23" t="s">
        <v>782</v>
      </c>
      <c r="AY1130" s="23" t="s">
        <v>150</v>
      </c>
    </row>
    <row r="1131" spans="50:51" x14ac:dyDescent="0.3">
      <c r="AX1131" s="23" t="s">
        <v>782</v>
      </c>
      <c r="AY1131" s="23" t="s">
        <v>350</v>
      </c>
    </row>
    <row r="1132" spans="50:51" x14ac:dyDescent="0.3">
      <c r="AX1132" s="23" t="s">
        <v>782</v>
      </c>
      <c r="AY1132" s="23" t="s">
        <v>351</v>
      </c>
    </row>
    <row r="1133" spans="50:51" x14ac:dyDescent="0.3">
      <c r="AX1133" s="23" t="s">
        <v>782</v>
      </c>
      <c r="AY1133" s="23" t="s">
        <v>352</v>
      </c>
    </row>
    <row r="1134" spans="50:51" x14ac:dyDescent="0.3">
      <c r="AX1134" s="23" t="s">
        <v>782</v>
      </c>
      <c r="AY1134" s="23" t="s">
        <v>1101</v>
      </c>
    </row>
    <row r="1135" spans="50:51" x14ac:dyDescent="0.3">
      <c r="AX1135" s="23" t="s">
        <v>782</v>
      </c>
      <c r="AY1135" s="23" t="s">
        <v>353</v>
      </c>
    </row>
    <row r="1136" spans="50:51" x14ac:dyDescent="0.3">
      <c r="AX1136" s="23" t="s">
        <v>782</v>
      </c>
      <c r="AY1136" s="23" t="s">
        <v>355</v>
      </c>
    </row>
    <row r="1137" spans="50:51" x14ac:dyDescent="0.3">
      <c r="AX1137" s="23" t="s">
        <v>782</v>
      </c>
      <c r="AY1137" s="23" t="s">
        <v>356</v>
      </c>
    </row>
    <row r="1138" spans="50:51" x14ac:dyDescent="0.3">
      <c r="AX1138" s="23" t="s">
        <v>782</v>
      </c>
      <c r="AY1138" s="23" t="s">
        <v>357</v>
      </c>
    </row>
    <row r="1139" spans="50:51" x14ac:dyDescent="0.3">
      <c r="AX1139" s="23" t="s">
        <v>782</v>
      </c>
      <c r="AY1139" s="23" t="s">
        <v>358</v>
      </c>
    </row>
    <row r="1140" spans="50:51" x14ac:dyDescent="0.3">
      <c r="AX1140" s="23" t="s">
        <v>782</v>
      </c>
      <c r="AY1140" s="23" t="s">
        <v>359</v>
      </c>
    </row>
    <row r="1141" spans="50:51" x14ac:dyDescent="0.3">
      <c r="AX1141" s="23" t="s">
        <v>782</v>
      </c>
      <c r="AY1141" s="23" t="s">
        <v>360</v>
      </c>
    </row>
    <row r="1142" spans="50:51" x14ac:dyDescent="0.3">
      <c r="AX1142" s="23" t="s">
        <v>782</v>
      </c>
      <c r="AY1142" s="23" t="s">
        <v>361</v>
      </c>
    </row>
    <row r="1143" spans="50:51" x14ac:dyDescent="0.3">
      <c r="AX1143" s="23" t="s">
        <v>782</v>
      </c>
      <c r="AY1143" s="23" t="s">
        <v>1100</v>
      </c>
    </row>
    <row r="1144" spans="50:51" x14ac:dyDescent="0.3">
      <c r="AX1144" s="23" t="s">
        <v>829</v>
      </c>
      <c r="AY1144" s="23" t="s">
        <v>1092</v>
      </c>
    </row>
    <row r="1145" spans="50:51" x14ac:dyDescent="0.3">
      <c r="AX1145" s="23" t="s">
        <v>829</v>
      </c>
      <c r="AY1145" s="23" t="s">
        <v>1091</v>
      </c>
    </row>
    <row r="1146" spans="50:51" x14ac:dyDescent="0.3">
      <c r="AX1146" s="23" t="s">
        <v>829</v>
      </c>
      <c r="AY1146" s="23" t="s">
        <v>1094</v>
      </c>
    </row>
    <row r="1147" spans="50:51" x14ac:dyDescent="0.3">
      <c r="AX1147" s="23" t="s">
        <v>829</v>
      </c>
      <c r="AY1147" s="23" t="s">
        <v>325</v>
      </c>
    </row>
    <row r="1148" spans="50:51" x14ac:dyDescent="0.3">
      <c r="AX1148" s="23" t="s">
        <v>829</v>
      </c>
      <c r="AY1148" s="23" t="s">
        <v>1098</v>
      </c>
    </row>
    <row r="1149" spans="50:51" x14ac:dyDescent="0.3">
      <c r="AX1149" s="23" t="s">
        <v>829</v>
      </c>
      <c r="AY1149" s="23" t="s">
        <v>316</v>
      </c>
    </row>
    <row r="1150" spans="50:51" x14ac:dyDescent="0.3">
      <c r="AX1150" s="23" t="s">
        <v>829</v>
      </c>
      <c r="AY1150" s="23" t="s">
        <v>354</v>
      </c>
    </row>
    <row r="1151" spans="50:51" x14ac:dyDescent="0.3">
      <c r="AX1151" s="23" t="s">
        <v>829</v>
      </c>
      <c r="AY1151" s="23" t="s">
        <v>1097</v>
      </c>
    </row>
    <row r="1152" spans="50:51" x14ac:dyDescent="0.3">
      <c r="AX1152" s="23" t="s">
        <v>829</v>
      </c>
      <c r="AY1152" s="23" t="s">
        <v>347</v>
      </c>
    </row>
    <row r="1153" spans="50:51" x14ac:dyDescent="0.3">
      <c r="AX1153" s="23" t="s">
        <v>829</v>
      </c>
      <c r="AY1153" s="23" t="s">
        <v>1096</v>
      </c>
    </row>
    <row r="1154" spans="50:51" x14ac:dyDescent="0.3">
      <c r="AX1154" s="23" t="s">
        <v>829</v>
      </c>
      <c r="AY1154" s="23" t="s">
        <v>1093</v>
      </c>
    </row>
    <row r="1155" spans="50:51" x14ac:dyDescent="0.3">
      <c r="AX1155" s="23" t="s">
        <v>829</v>
      </c>
      <c r="AY1155" s="23" t="s">
        <v>1095</v>
      </c>
    </row>
    <row r="1156" spans="50:51" x14ac:dyDescent="0.3">
      <c r="AX1156" s="23" t="s">
        <v>829</v>
      </c>
      <c r="AY1156" s="23" t="s">
        <v>1099</v>
      </c>
    </row>
    <row r="1157" spans="50:51" x14ac:dyDescent="0.3">
      <c r="AX1157" s="23" t="s">
        <v>829</v>
      </c>
      <c r="AY1157" s="23" t="s">
        <v>141</v>
      </c>
    </row>
    <row r="1158" spans="50:51" x14ac:dyDescent="0.3">
      <c r="AX1158" s="23" t="s">
        <v>829</v>
      </c>
      <c r="AY1158" s="23" t="s">
        <v>342</v>
      </c>
    </row>
    <row r="1159" spans="50:51" x14ac:dyDescent="0.3">
      <c r="AX1159" s="23" t="s">
        <v>829</v>
      </c>
      <c r="AY1159" s="23" t="s">
        <v>343</v>
      </c>
    </row>
    <row r="1160" spans="50:51" x14ac:dyDescent="0.3">
      <c r="AX1160" s="23" t="s">
        <v>829</v>
      </c>
      <c r="AY1160" s="23" t="s">
        <v>344</v>
      </c>
    </row>
    <row r="1161" spans="50:51" x14ac:dyDescent="0.3">
      <c r="AX1161" s="23" t="s">
        <v>829</v>
      </c>
      <c r="AY1161" s="23" t="s">
        <v>345</v>
      </c>
    </row>
    <row r="1162" spans="50:51" x14ac:dyDescent="0.3">
      <c r="AX1162" s="23" t="s">
        <v>829</v>
      </c>
      <c r="AY1162" s="23" t="s">
        <v>872</v>
      </c>
    </row>
    <row r="1163" spans="50:51" x14ac:dyDescent="0.3">
      <c r="AX1163" s="23" t="s">
        <v>829</v>
      </c>
      <c r="AY1163" s="23" t="s">
        <v>346</v>
      </c>
    </row>
    <row r="1164" spans="50:51" x14ac:dyDescent="0.3">
      <c r="AX1164" s="23" t="s">
        <v>829</v>
      </c>
      <c r="AY1164" s="23" t="s">
        <v>348</v>
      </c>
    </row>
    <row r="1165" spans="50:51" x14ac:dyDescent="0.3">
      <c r="AX1165" s="23" t="s">
        <v>829</v>
      </c>
      <c r="AY1165" s="23" t="s">
        <v>349</v>
      </c>
    </row>
    <row r="1166" spans="50:51" x14ac:dyDescent="0.3">
      <c r="AX1166" s="23" t="s">
        <v>829</v>
      </c>
      <c r="AY1166" s="23" t="s">
        <v>150</v>
      </c>
    </row>
    <row r="1167" spans="50:51" x14ac:dyDescent="0.3">
      <c r="AX1167" s="23" t="s">
        <v>829</v>
      </c>
      <c r="AY1167" s="23" t="s">
        <v>350</v>
      </c>
    </row>
    <row r="1168" spans="50:51" x14ac:dyDescent="0.3">
      <c r="AX1168" s="23" t="s">
        <v>99</v>
      </c>
      <c r="AY1168" s="23" t="s">
        <v>331</v>
      </c>
    </row>
    <row r="1169" spans="50:51" x14ac:dyDescent="0.3">
      <c r="AX1169" s="23" t="s">
        <v>99</v>
      </c>
      <c r="AY1169" s="23" t="s">
        <v>332</v>
      </c>
    </row>
    <row r="1170" spans="50:51" x14ac:dyDescent="0.3">
      <c r="AX1170" s="23" t="s">
        <v>99</v>
      </c>
      <c r="AY1170" s="23" t="s">
        <v>333</v>
      </c>
    </row>
    <row r="1171" spans="50:51" x14ac:dyDescent="0.3">
      <c r="AX1171" s="23" t="s">
        <v>99</v>
      </c>
      <c r="AY1171" s="23" t="s">
        <v>95</v>
      </c>
    </row>
    <row r="1172" spans="50:51" x14ac:dyDescent="0.3">
      <c r="AX1172" s="23" t="s">
        <v>99</v>
      </c>
      <c r="AY1172" s="23" t="s">
        <v>334</v>
      </c>
    </row>
    <row r="1173" spans="50:51" x14ac:dyDescent="0.3">
      <c r="AX1173" s="23" t="s">
        <v>99</v>
      </c>
      <c r="AY1173" s="23" t="s">
        <v>335</v>
      </c>
    </row>
    <row r="1174" spans="50:51" x14ac:dyDescent="0.3">
      <c r="AX1174" s="23" t="s">
        <v>99</v>
      </c>
      <c r="AY1174" s="23" t="s">
        <v>336</v>
      </c>
    </row>
    <row r="1175" spans="50:51" x14ac:dyDescent="0.3">
      <c r="AX1175" s="23" t="s">
        <v>99</v>
      </c>
      <c r="AY1175" s="23" t="s">
        <v>337</v>
      </c>
    </row>
    <row r="1176" spans="50:51" x14ac:dyDescent="0.3">
      <c r="AX1176" s="23" t="s">
        <v>99</v>
      </c>
      <c r="AY1176" s="23" t="s">
        <v>338</v>
      </c>
    </row>
    <row r="1177" spans="50:51" x14ac:dyDescent="0.3">
      <c r="AX1177" s="23" t="s">
        <v>99</v>
      </c>
      <c r="AY1177" s="23" t="s">
        <v>339</v>
      </c>
    </row>
    <row r="1178" spans="50:51" x14ac:dyDescent="0.3">
      <c r="AX1178" s="23" t="s">
        <v>99</v>
      </c>
      <c r="AY1178" s="23" t="s">
        <v>340</v>
      </c>
    </row>
    <row r="1179" spans="50:51" x14ac:dyDescent="0.3">
      <c r="AX1179" s="23" t="s">
        <v>99</v>
      </c>
      <c r="AY1179" s="23" t="s">
        <v>341</v>
      </c>
    </row>
    <row r="1180" spans="50:51" x14ac:dyDescent="0.3">
      <c r="AX1180" s="23" t="s">
        <v>99</v>
      </c>
      <c r="AY1180" s="23" t="s">
        <v>351</v>
      </c>
    </row>
    <row r="1181" spans="50:51" x14ac:dyDescent="0.3">
      <c r="AX1181" s="23" t="s">
        <v>99</v>
      </c>
      <c r="AY1181" s="23" t="s">
        <v>352</v>
      </c>
    </row>
    <row r="1182" spans="50:51" x14ac:dyDescent="0.3">
      <c r="AX1182" s="23" t="s">
        <v>99</v>
      </c>
      <c r="AY1182" s="23" t="s">
        <v>1101</v>
      </c>
    </row>
    <row r="1183" spans="50:51" x14ac:dyDescent="0.3">
      <c r="AX1183" s="23" t="s">
        <v>99</v>
      </c>
      <c r="AY1183" s="23" t="s">
        <v>353</v>
      </c>
    </row>
    <row r="1184" spans="50:51" x14ac:dyDescent="0.3">
      <c r="AX1184" s="23" t="s">
        <v>99</v>
      </c>
      <c r="AY1184" s="23" t="s">
        <v>355</v>
      </c>
    </row>
    <row r="1185" spans="50:51" x14ac:dyDescent="0.3">
      <c r="AX1185" s="23" t="s">
        <v>99</v>
      </c>
      <c r="AY1185" s="23" t="s">
        <v>356</v>
      </c>
    </row>
    <row r="1186" spans="50:51" x14ac:dyDescent="0.3">
      <c r="AX1186" s="23" t="s">
        <v>99</v>
      </c>
      <c r="AY1186" s="23" t="s">
        <v>357</v>
      </c>
    </row>
    <row r="1187" spans="50:51" x14ac:dyDescent="0.3">
      <c r="AX1187" s="23" t="s">
        <v>99</v>
      </c>
      <c r="AY1187" s="23" t="s">
        <v>358</v>
      </c>
    </row>
    <row r="1188" spans="50:51" x14ac:dyDescent="0.3">
      <c r="AX1188" s="23" t="s">
        <v>99</v>
      </c>
      <c r="AY1188" s="23" t="s">
        <v>359</v>
      </c>
    </row>
    <row r="1189" spans="50:51" x14ac:dyDescent="0.3">
      <c r="AX1189" s="23" t="s">
        <v>99</v>
      </c>
      <c r="AY1189" s="23" t="s">
        <v>360</v>
      </c>
    </row>
    <row r="1190" spans="50:51" x14ac:dyDescent="0.3">
      <c r="AX1190" s="23" t="s">
        <v>99</v>
      </c>
      <c r="AY1190" s="23" t="s">
        <v>361</v>
      </c>
    </row>
    <row r="1191" spans="50:51" x14ac:dyDescent="0.3">
      <c r="AX1191" s="23" t="s">
        <v>99</v>
      </c>
      <c r="AY1191" s="23" t="s">
        <v>1100</v>
      </c>
    </row>
    <row r="1192" spans="50:51" x14ac:dyDescent="0.3">
      <c r="AX1192" s="23" t="s">
        <v>128</v>
      </c>
      <c r="AY1192" s="23" t="s">
        <v>1099</v>
      </c>
    </row>
    <row r="1193" spans="50:51" x14ac:dyDescent="0.3">
      <c r="AX1193" s="23" t="s">
        <v>128</v>
      </c>
      <c r="AY1193" s="23" t="s">
        <v>141</v>
      </c>
    </row>
    <row r="1194" spans="50:51" x14ac:dyDescent="0.3">
      <c r="AX1194" s="23" t="s">
        <v>128</v>
      </c>
      <c r="AY1194" s="23" t="s">
        <v>342</v>
      </c>
    </row>
    <row r="1195" spans="50:51" x14ac:dyDescent="0.3">
      <c r="AX1195" s="23" t="s">
        <v>128</v>
      </c>
      <c r="AY1195" s="23" t="s">
        <v>343</v>
      </c>
    </row>
    <row r="1196" spans="50:51" x14ac:dyDescent="0.3">
      <c r="AX1196" s="23" t="s">
        <v>128</v>
      </c>
      <c r="AY1196" s="23" t="s">
        <v>344</v>
      </c>
    </row>
    <row r="1197" spans="50:51" x14ac:dyDescent="0.3">
      <c r="AX1197" s="23" t="s">
        <v>128</v>
      </c>
      <c r="AY1197" s="23" t="s">
        <v>345</v>
      </c>
    </row>
    <row r="1198" spans="50:51" x14ac:dyDescent="0.3">
      <c r="AX1198" s="23" t="s">
        <v>128</v>
      </c>
      <c r="AY1198" s="23" t="s">
        <v>872</v>
      </c>
    </row>
    <row r="1199" spans="50:51" x14ac:dyDescent="0.3">
      <c r="AX1199" s="23" t="s">
        <v>128</v>
      </c>
      <c r="AY1199" s="23" t="s">
        <v>346</v>
      </c>
    </row>
    <row r="1200" spans="50:51" x14ac:dyDescent="0.3">
      <c r="AX1200" s="23" t="s">
        <v>128</v>
      </c>
      <c r="AY1200" s="23" t="s">
        <v>348</v>
      </c>
    </row>
    <row r="1201" spans="50:51" x14ac:dyDescent="0.3">
      <c r="AX1201" s="23" t="s">
        <v>128</v>
      </c>
      <c r="AY1201" s="23" t="s">
        <v>349</v>
      </c>
    </row>
    <row r="1202" spans="50:51" x14ac:dyDescent="0.3">
      <c r="AX1202" s="23" t="s">
        <v>128</v>
      </c>
      <c r="AY1202" s="23" t="s">
        <v>150</v>
      </c>
    </row>
    <row r="1203" spans="50:51" x14ac:dyDescent="0.3">
      <c r="AX1203" s="23" t="s">
        <v>128</v>
      </c>
      <c r="AY1203" s="23" t="s">
        <v>350</v>
      </c>
    </row>
    <row r="1204" spans="50:51" x14ac:dyDescent="0.3">
      <c r="AX1204" s="23" t="s">
        <v>128</v>
      </c>
      <c r="AY1204" s="23" t="s">
        <v>351</v>
      </c>
    </row>
    <row r="1205" spans="50:51" x14ac:dyDescent="0.3">
      <c r="AX1205" s="23" t="s">
        <v>128</v>
      </c>
      <c r="AY1205" s="23" t="s">
        <v>352</v>
      </c>
    </row>
    <row r="1206" spans="50:51" x14ac:dyDescent="0.3">
      <c r="AX1206" s="23" t="s">
        <v>128</v>
      </c>
      <c r="AY1206" s="23" t="s">
        <v>1101</v>
      </c>
    </row>
    <row r="1207" spans="50:51" x14ac:dyDescent="0.3">
      <c r="AX1207" s="23" t="s">
        <v>128</v>
      </c>
      <c r="AY1207" s="23" t="s">
        <v>353</v>
      </c>
    </row>
    <row r="1208" spans="50:51" x14ac:dyDescent="0.3">
      <c r="AX1208" s="23" t="s">
        <v>128</v>
      </c>
      <c r="AY1208" s="23" t="s">
        <v>355</v>
      </c>
    </row>
    <row r="1209" spans="50:51" x14ac:dyDescent="0.3">
      <c r="AX1209" s="23" t="s">
        <v>128</v>
      </c>
      <c r="AY1209" s="23" t="s">
        <v>356</v>
      </c>
    </row>
    <row r="1210" spans="50:51" x14ac:dyDescent="0.3">
      <c r="AX1210" s="23" t="s">
        <v>128</v>
      </c>
      <c r="AY1210" s="23" t="s">
        <v>357</v>
      </c>
    </row>
    <row r="1211" spans="50:51" x14ac:dyDescent="0.3">
      <c r="AX1211" s="23" t="s">
        <v>128</v>
      </c>
      <c r="AY1211" s="23" t="s">
        <v>358</v>
      </c>
    </row>
    <row r="1212" spans="50:51" x14ac:dyDescent="0.3">
      <c r="AX1212" s="23" t="s">
        <v>128</v>
      </c>
      <c r="AY1212" s="23" t="s">
        <v>359</v>
      </c>
    </row>
    <row r="1213" spans="50:51" x14ac:dyDescent="0.3">
      <c r="AX1213" s="23" t="s">
        <v>128</v>
      </c>
      <c r="AY1213" s="23" t="s">
        <v>360</v>
      </c>
    </row>
    <row r="1214" spans="50:51" x14ac:dyDescent="0.3">
      <c r="AX1214" s="23" t="s">
        <v>128</v>
      </c>
      <c r="AY1214" s="23" t="s">
        <v>361</v>
      </c>
    </row>
    <row r="1215" spans="50:51" x14ac:dyDescent="0.3">
      <c r="AX1215" s="23" t="s">
        <v>128</v>
      </c>
      <c r="AY1215" s="23" t="s">
        <v>1100</v>
      </c>
    </row>
    <row r="1532" spans="52:93" x14ac:dyDescent="0.3">
      <c r="AZ1532" s="390"/>
      <c r="BA1532" s="390"/>
      <c r="BB1532" s="390"/>
      <c r="BC1532" s="390"/>
      <c r="BD1532" s="390"/>
      <c r="BE1532" s="390"/>
      <c r="BF1532" s="390"/>
      <c r="BG1532" s="390"/>
      <c r="BH1532" s="390"/>
      <c r="BI1532" s="390"/>
      <c r="BJ1532" s="390"/>
      <c r="BK1532" s="390"/>
      <c r="BL1532" s="390"/>
      <c r="BM1532" s="390"/>
      <c r="BN1532" s="390"/>
      <c r="BO1532" s="390"/>
      <c r="BP1532" s="390"/>
      <c r="BQ1532" s="390"/>
      <c r="BR1532" s="390"/>
      <c r="BS1532" s="390"/>
      <c r="BT1532" s="390"/>
      <c r="BU1532" s="390"/>
      <c r="BV1532" s="390"/>
      <c r="BW1532" s="390"/>
      <c r="BX1532" s="390"/>
      <c r="BY1532" s="390"/>
      <c r="BZ1532" s="390"/>
      <c r="CA1532" s="390"/>
      <c r="CB1532" s="390"/>
      <c r="CC1532" s="390"/>
      <c r="CD1532" s="390"/>
      <c r="CE1532" s="390"/>
      <c r="CF1532" s="390"/>
      <c r="CG1532" s="390"/>
      <c r="CH1532" s="390"/>
      <c r="CI1532" s="390"/>
      <c r="CJ1532" s="390"/>
      <c r="CK1532" s="390"/>
      <c r="CL1532" s="390"/>
      <c r="CM1532" s="390"/>
      <c r="CN1532" s="6"/>
      <c r="CO1532" s="6"/>
    </row>
  </sheetData>
  <sortState ref="AY69:AY80">
    <sortCondition ref="AY68"/>
  </sortState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9DB57-6D5D-403E-BBDC-C7E50D583D16}">
  <dimension ref="B1:B29"/>
  <sheetViews>
    <sheetView workbookViewId="0">
      <selection activeCell="E3" sqref="E3"/>
    </sheetView>
  </sheetViews>
  <sheetFormatPr baseColWidth="10" defaultRowHeight="97.8" customHeight="1" x14ac:dyDescent="0.3"/>
  <cols>
    <col min="1" max="1" width="27.6640625" customWidth="1"/>
    <col min="2" max="2" width="20.109375" style="1" bestFit="1" customWidth="1"/>
  </cols>
  <sheetData>
    <row r="1" spans="2:2" ht="97.8" customHeight="1" x14ac:dyDescent="0.3">
      <c r="B1" s="1" t="s">
        <v>0</v>
      </c>
    </row>
    <row r="2" spans="2:2" ht="97.8" customHeight="1" x14ac:dyDescent="0.3">
      <c r="B2" s="1" t="s">
        <v>1</v>
      </c>
    </row>
    <row r="3" spans="2:2" ht="97.8" customHeight="1" x14ac:dyDescent="0.3">
      <c r="B3" s="1" t="s">
        <v>2</v>
      </c>
    </row>
    <row r="4" spans="2:2" ht="97.8" customHeight="1" x14ac:dyDescent="0.3">
      <c r="B4" s="1" t="s">
        <v>3</v>
      </c>
    </row>
    <row r="5" spans="2:2" ht="97.8" customHeight="1" x14ac:dyDescent="0.3">
      <c r="B5" s="1" t="s">
        <v>4</v>
      </c>
    </row>
    <row r="6" spans="2:2" ht="97.8" customHeight="1" x14ac:dyDescent="0.3">
      <c r="B6" s="1" t="s">
        <v>5</v>
      </c>
    </row>
    <row r="7" spans="2:2" ht="97.8" customHeight="1" x14ac:dyDescent="0.3">
      <c r="B7" s="1" t="s">
        <v>6</v>
      </c>
    </row>
    <row r="8" spans="2:2" ht="97.8" customHeight="1" x14ac:dyDescent="0.3">
      <c r="B8" s="1" t="s">
        <v>7</v>
      </c>
    </row>
    <row r="9" spans="2:2" ht="97.8" customHeight="1" x14ac:dyDescent="0.3">
      <c r="B9" s="1" t="s">
        <v>8</v>
      </c>
    </row>
    <row r="10" spans="2:2" ht="97.8" customHeight="1" x14ac:dyDescent="0.3">
      <c r="B10" s="1" t="s">
        <v>9</v>
      </c>
    </row>
    <row r="11" spans="2:2" ht="97.8" customHeight="1" x14ac:dyDescent="0.3">
      <c r="B11" s="1" t="s">
        <v>10</v>
      </c>
    </row>
    <row r="12" spans="2:2" ht="97.8" customHeight="1" x14ac:dyDescent="0.3">
      <c r="B12" s="1" t="s">
        <v>11</v>
      </c>
    </row>
    <row r="13" spans="2:2" ht="97.8" customHeight="1" x14ac:dyDescent="0.3">
      <c r="B13" s="1" t="s">
        <v>12</v>
      </c>
    </row>
    <row r="14" spans="2:2" ht="97.8" customHeight="1" x14ac:dyDescent="0.3">
      <c r="B14" s="1" t="s">
        <v>13</v>
      </c>
    </row>
    <row r="15" spans="2:2" ht="97.8" customHeight="1" x14ac:dyDescent="0.3">
      <c r="B15" s="1" t="s">
        <v>14</v>
      </c>
    </row>
    <row r="16" spans="2:2" ht="97.8" customHeight="1" x14ac:dyDescent="0.3">
      <c r="B16" s="1" t="s">
        <v>15</v>
      </c>
    </row>
    <row r="17" spans="2:2" ht="97.8" customHeight="1" x14ac:dyDescent="0.3">
      <c r="B17" s="1" t="s">
        <v>16</v>
      </c>
    </row>
    <row r="18" spans="2:2" ht="97.8" customHeight="1" x14ac:dyDescent="0.3">
      <c r="B18" s="1" t="s">
        <v>17</v>
      </c>
    </row>
    <row r="19" spans="2:2" ht="97.8" customHeight="1" x14ac:dyDescent="0.3">
      <c r="B19" s="1" t="s">
        <v>18</v>
      </c>
    </row>
    <row r="20" spans="2:2" ht="97.8" customHeight="1" x14ac:dyDescent="0.3">
      <c r="B20" s="1" t="s">
        <v>19</v>
      </c>
    </row>
    <row r="21" spans="2:2" ht="97.8" customHeight="1" x14ac:dyDescent="0.3">
      <c r="B21" s="1" t="s">
        <v>20</v>
      </c>
    </row>
    <row r="22" spans="2:2" ht="97.8" customHeight="1" x14ac:dyDescent="0.3">
      <c r="B22" s="1" t="s">
        <v>21</v>
      </c>
    </row>
    <row r="23" spans="2:2" ht="97.8" customHeight="1" x14ac:dyDescent="0.3">
      <c r="B23" s="1" t="s">
        <v>22</v>
      </c>
    </row>
    <row r="24" spans="2:2" ht="97.8" customHeight="1" x14ac:dyDescent="0.3">
      <c r="B24" s="1" t="s">
        <v>23</v>
      </c>
    </row>
    <row r="25" spans="2:2" ht="97.8" customHeight="1" x14ac:dyDescent="0.3">
      <c r="B25" s="1" t="s">
        <v>24</v>
      </c>
    </row>
    <row r="26" spans="2:2" ht="97.8" customHeight="1" x14ac:dyDescent="0.3">
      <c r="B26" s="1" t="s">
        <v>25</v>
      </c>
    </row>
    <row r="27" spans="2:2" ht="97.8" customHeight="1" x14ac:dyDescent="0.3">
      <c r="B27" s="1" t="s">
        <v>26</v>
      </c>
    </row>
    <row r="28" spans="2:2" ht="97.8" customHeight="1" x14ac:dyDescent="0.3">
      <c r="B28" s="1" t="s">
        <v>27</v>
      </c>
    </row>
    <row r="29" spans="2:2" ht="97.8" customHeight="1" x14ac:dyDescent="0.3">
      <c r="B29" s="1" t="s">
        <v>28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937A-B569-4AC9-A321-DFE2BEC70A4B}">
  <sheetPr>
    <pageSetUpPr fitToPage="1"/>
  </sheetPr>
  <dimension ref="A1:BQ176"/>
  <sheetViews>
    <sheetView showGridLines="0" showRowColHeaders="0" tabSelected="1" zoomScale="90" zoomScaleNormal="90" workbookViewId="0">
      <selection activeCell="O2" sqref="O2:W2"/>
    </sheetView>
  </sheetViews>
  <sheetFormatPr baseColWidth="10" defaultRowHeight="14.4" x14ac:dyDescent="0.3"/>
  <cols>
    <col min="1" max="1" width="3.88671875" style="66" customWidth="1"/>
    <col min="2" max="2" width="5.6640625" style="66" customWidth="1"/>
    <col min="3" max="4" width="30.6640625" style="66" customWidth="1"/>
    <col min="5" max="9" width="5.6640625" style="67" customWidth="1"/>
    <col min="10" max="13" width="10.6640625" style="67" customWidth="1"/>
    <col min="14" max="15" width="15.6640625" style="66" customWidth="1"/>
    <col min="16" max="17" width="5.6640625" style="66" customWidth="1"/>
    <col min="18" max="19" width="7.6640625" style="66" customWidth="1"/>
    <col min="20" max="22" width="5.6640625" style="67" customWidth="1"/>
    <col min="23" max="23" width="12.6640625" style="66" customWidth="1"/>
    <col min="24" max="24" width="3.6640625" style="66" customWidth="1"/>
    <col min="25" max="25" width="2.109375" style="66" customWidth="1"/>
    <col min="26" max="26" width="9.44140625" style="67" customWidth="1"/>
    <col min="27" max="27" width="5.5546875" style="67" bestFit="1" customWidth="1"/>
    <col min="28" max="28" width="17.44140625" style="67" bestFit="1" customWidth="1"/>
    <col min="29" max="38" width="5.6640625" style="67" customWidth="1"/>
    <col min="39" max="42" width="5.6640625" style="66" customWidth="1"/>
    <col min="43" max="43" width="21.21875" style="66" customWidth="1"/>
    <col min="44" max="44" width="6.88671875" style="66" bestFit="1" customWidth="1"/>
    <col min="45" max="45" width="12.44140625" style="66" customWidth="1"/>
    <col min="46" max="46" width="33.33203125" style="66" customWidth="1"/>
    <col min="47" max="47" width="15.77734375" style="66" customWidth="1"/>
    <col min="48" max="48" width="10.21875" style="66" bestFit="1" customWidth="1"/>
    <col min="49" max="51" width="15.77734375" style="66" customWidth="1"/>
    <col min="52" max="52" width="2.77734375" style="66" customWidth="1"/>
    <col min="54" max="55" width="11.44140625" style="66" hidden="1" customWidth="1"/>
    <col min="56" max="56" width="5.6640625" style="66" hidden="1" customWidth="1"/>
    <col min="57" max="58" width="11.44140625" style="66" hidden="1" customWidth="1"/>
    <col min="59" max="60" width="5.6640625" style="66" hidden="1" customWidth="1"/>
    <col min="61" max="61" width="5.6640625" style="66" customWidth="1"/>
    <col min="62" max="66" width="5.6640625" style="66" hidden="1" customWidth="1"/>
    <col min="67" max="67" width="11.5546875" style="66" hidden="1" customWidth="1"/>
    <col min="68" max="68" width="11.88671875" style="66" hidden="1" customWidth="1"/>
    <col min="69" max="16384" width="11.5546875" style="66"/>
  </cols>
  <sheetData>
    <row r="1" spans="1:68" ht="15" thickBot="1" x14ac:dyDescent="0.35">
      <c r="A1" s="64"/>
      <c r="B1" s="64"/>
      <c r="C1" s="64"/>
      <c r="D1" s="64"/>
      <c r="E1" s="65"/>
      <c r="F1" s="65"/>
      <c r="G1" s="65"/>
      <c r="H1" s="65"/>
      <c r="I1" s="65"/>
      <c r="J1" s="65"/>
      <c r="K1" s="65"/>
      <c r="L1" s="65"/>
      <c r="M1" s="65"/>
      <c r="N1" s="64"/>
      <c r="O1" s="64"/>
      <c r="P1" s="64"/>
      <c r="Q1" s="64"/>
      <c r="R1" s="64"/>
      <c r="S1" s="64"/>
      <c r="T1" s="65"/>
      <c r="U1" s="65"/>
      <c r="V1" s="65"/>
      <c r="W1" s="64"/>
      <c r="X1" s="64"/>
    </row>
    <row r="2" spans="1:68" s="71" customFormat="1" ht="20.100000000000001" customHeight="1" x14ac:dyDescent="0.3">
      <c r="A2" s="68"/>
      <c r="B2" s="68"/>
      <c r="C2" s="68"/>
      <c r="D2" s="68"/>
      <c r="E2" s="69"/>
      <c r="F2" s="69"/>
      <c r="G2" s="69"/>
      <c r="H2" s="69"/>
      <c r="I2" s="69"/>
      <c r="J2" s="69"/>
      <c r="K2" s="69"/>
      <c r="L2" s="69"/>
      <c r="M2" s="69"/>
      <c r="N2" s="70" t="s">
        <v>216</v>
      </c>
      <c r="O2" s="449"/>
      <c r="P2" s="449"/>
      <c r="Q2" s="449"/>
      <c r="R2" s="449"/>
      <c r="S2" s="449"/>
      <c r="T2" s="449"/>
      <c r="U2" s="449"/>
      <c r="V2" s="449"/>
      <c r="W2" s="450"/>
      <c r="X2" s="68"/>
      <c r="Z2" s="72"/>
      <c r="AA2" s="72"/>
      <c r="AB2" s="145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3" spans="1:68" s="71" customFormat="1" ht="20.100000000000001" customHeight="1" x14ac:dyDescent="0.3">
      <c r="A3" s="68"/>
      <c r="B3" s="68"/>
      <c r="C3" s="68"/>
      <c r="D3" s="68"/>
      <c r="E3" s="69"/>
      <c r="F3" s="69"/>
      <c r="G3" s="69"/>
      <c r="H3" s="69"/>
      <c r="I3" s="69"/>
      <c r="J3" s="69"/>
      <c r="K3" s="69"/>
      <c r="L3" s="69"/>
      <c r="M3" s="69"/>
      <c r="N3" s="73" t="s">
        <v>217</v>
      </c>
      <c r="O3" s="451"/>
      <c r="P3" s="451"/>
      <c r="Q3" s="451"/>
      <c r="R3" s="451"/>
      <c r="S3" s="451"/>
      <c r="T3" s="451"/>
      <c r="U3" s="451"/>
      <c r="V3" s="451"/>
      <c r="W3" s="452"/>
      <c r="X3" s="68"/>
      <c r="Z3" s="72"/>
      <c r="AA3" s="72"/>
      <c r="AC3" s="72"/>
      <c r="AD3" s="72"/>
      <c r="AE3" s="72"/>
      <c r="AF3" s="72"/>
      <c r="AH3" s="72"/>
      <c r="AI3" s="72"/>
      <c r="AJ3" s="72"/>
      <c r="AK3" s="72"/>
      <c r="AL3" s="72"/>
    </row>
    <row r="4" spans="1:68" s="71" customFormat="1" ht="20.100000000000001" customHeight="1" thickBot="1" x14ac:dyDescent="0.35">
      <c r="A4" s="68"/>
      <c r="B4" s="68"/>
      <c r="C4" s="68"/>
      <c r="D4" s="68"/>
      <c r="E4" s="69"/>
      <c r="F4" s="69"/>
      <c r="G4" s="69"/>
      <c r="H4" s="69"/>
      <c r="I4" s="69"/>
      <c r="J4" s="69"/>
      <c r="K4" s="69"/>
      <c r="L4" s="69"/>
      <c r="M4" s="69"/>
      <c r="N4" s="74" t="s">
        <v>218</v>
      </c>
      <c r="O4" s="453"/>
      <c r="P4" s="453"/>
      <c r="Q4" s="453"/>
      <c r="R4" s="453"/>
      <c r="S4" s="453"/>
      <c r="T4" s="453"/>
      <c r="U4" s="453"/>
      <c r="V4" s="453"/>
      <c r="W4" s="454"/>
      <c r="X4" s="68"/>
      <c r="Z4" s="72"/>
      <c r="AA4" s="72"/>
      <c r="AB4" s="100"/>
      <c r="AC4" s="72"/>
      <c r="AD4" s="72"/>
      <c r="AE4" s="72"/>
      <c r="AF4" s="72"/>
      <c r="AG4" s="72"/>
      <c r="AH4" s="72"/>
      <c r="AI4" s="72"/>
      <c r="AJ4" s="72"/>
      <c r="AK4" s="72"/>
      <c r="AL4" s="72"/>
    </row>
    <row r="5" spans="1:68" ht="15" thickBot="1" x14ac:dyDescent="0.35">
      <c r="A5" s="64"/>
      <c r="B5" s="64"/>
      <c r="C5" s="64"/>
      <c r="D5" s="64"/>
      <c r="E5" s="65"/>
      <c r="F5" s="65"/>
      <c r="G5" s="65"/>
      <c r="H5" s="65"/>
      <c r="I5" s="65"/>
      <c r="J5" s="65"/>
      <c r="K5" s="65"/>
      <c r="L5" s="65"/>
      <c r="M5" s="65"/>
      <c r="N5" s="64"/>
      <c r="O5" s="64"/>
      <c r="P5" s="64"/>
      <c r="Q5" s="64"/>
      <c r="R5" s="64"/>
      <c r="S5" s="64"/>
      <c r="T5" s="65"/>
      <c r="U5" s="65"/>
      <c r="V5" s="65"/>
      <c r="W5" s="64"/>
      <c r="X5" s="64"/>
    </row>
    <row r="6" spans="1:68" x14ac:dyDescent="0.3">
      <c r="A6" s="64"/>
      <c r="B6" s="465"/>
      <c r="C6" s="476" t="s">
        <v>219</v>
      </c>
      <c r="D6" s="476" t="s">
        <v>44</v>
      </c>
      <c r="E6" s="465" t="s">
        <v>36</v>
      </c>
      <c r="F6" s="465" t="s">
        <v>37</v>
      </c>
      <c r="G6" s="465" t="s">
        <v>38</v>
      </c>
      <c r="H6" s="465" t="s">
        <v>39</v>
      </c>
      <c r="I6" s="465" t="s">
        <v>40</v>
      </c>
      <c r="J6" s="476" t="s">
        <v>41</v>
      </c>
      <c r="K6" s="476"/>
      <c r="L6" s="476"/>
      <c r="M6" s="476"/>
      <c r="N6" s="476"/>
      <c r="O6" s="465" t="s">
        <v>220</v>
      </c>
      <c r="P6" s="468" t="s">
        <v>221</v>
      </c>
      <c r="Q6" s="470" t="s">
        <v>222</v>
      </c>
      <c r="R6" s="466" t="s">
        <v>223</v>
      </c>
      <c r="S6" s="466" t="s">
        <v>224</v>
      </c>
      <c r="T6" s="465" t="s">
        <v>225</v>
      </c>
      <c r="U6" s="465" t="s">
        <v>226</v>
      </c>
      <c r="V6" s="465" t="s">
        <v>227</v>
      </c>
      <c r="W6" s="466" t="s">
        <v>228</v>
      </c>
      <c r="X6" s="64"/>
      <c r="Z6" s="477" t="s">
        <v>308</v>
      </c>
      <c r="AA6" s="479" t="s">
        <v>293</v>
      </c>
      <c r="AB6" s="481" t="s">
        <v>301</v>
      </c>
      <c r="AC6" s="483" t="s">
        <v>305</v>
      </c>
      <c r="AD6" s="484"/>
      <c r="AE6" s="485"/>
      <c r="AF6" s="483" t="s">
        <v>229</v>
      </c>
      <c r="AG6" s="484"/>
      <c r="AH6" s="484"/>
      <c r="AI6" s="484"/>
      <c r="AJ6" s="484"/>
      <c r="AK6" s="486" t="s">
        <v>230</v>
      </c>
      <c r="AL6" s="487"/>
      <c r="AM6" s="487"/>
      <c r="AN6" s="487"/>
      <c r="AO6" s="488"/>
      <c r="AP6" s="489" t="s">
        <v>303</v>
      </c>
      <c r="AQ6" s="489"/>
      <c r="AR6" s="490"/>
      <c r="AS6" s="491" t="s">
        <v>307</v>
      </c>
      <c r="AT6" s="493" t="s">
        <v>306</v>
      </c>
      <c r="AU6" s="495" t="s">
        <v>309</v>
      </c>
      <c r="AV6" s="559" t="s">
        <v>1121</v>
      </c>
      <c r="AW6" s="497" t="s">
        <v>310</v>
      </c>
      <c r="AX6" s="545" t="s">
        <v>311</v>
      </c>
      <c r="AY6" s="551" t="s">
        <v>312</v>
      </c>
      <c r="AZ6" s="553"/>
      <c r="BJ6" s="475" t="s">
        <v>231</v>
      </c>
      <c r="BK6" s="475"/>
      <c r="BL6" s="475"/>
      <c r="BM6" s="475"/>
    </row>
    <row r="7" spans="1:68" ht="15" thickBot="1" x14ac:dyDescent="0.35">
      <c r="A7" s="64"/>
      <c r="B7" s="465"/>
      <c r="C7" s="476"/>
      <c r="D7" s="476"/>
      <c r="E7" s="465"/>
      <c r="F7" s="465"/>
      <c r="G7" s="465"/>
      <c r="H7" s="465"/>
      <c r="I7" s="465"/>
      <c r="J7" s="476"/>
      <c r="K7" s="476"/>
      <c r="L7" s="476"/>
      <c r="M7" s="476"/>
      <c r="N7" s="476"/>
      <c r="O7" s="465"/>
      <c r="P7" s="469"/>
      <c r="Q7" s="471"/>
      <c r="R7" s="467"/>
      <c r="S7" s="467"/>
      <c r="T7" s="465"/>
      <c r="U7" s="465"/>
      <c r="V7" s="465"/>
      <c r="W7" s="467"/>
      <c r="X7" s="64"/>
      <c r="Z7" s="478"/>
      <c r="AA7" s="480"/>
      <c r="AB7" s="482"/>
      <c r="AC7" s="136" t="s">
        <v>232</v>
      </c>
      <c r="AD7" s="134" t="s">
        <v>233</v>
      </c>
      <c r="AE7" s="135" t="s">
        <v>235</v>
      </c>
      <c r="AF7" s="137" t="s">
        <v>36</v>
      </c>
      <c r="AG7" s="138" t="s">
        <v>37</v>
      </c>
      <c r="AH7" s="138" t="s">
        <v>38</v>
      </c>
      <c r="AI7" s="138" t="s">
        <v>39</v>
      </c>
      <c r="AJ7" s="141" t="s">
        <v>40</v>
      </c>
      <c r="AK7" s="143" t="s">
        <v>36</v>
      </c>
      <c r="AL7" s="139" t="s">
        <v>37</v>
      </c>
      <c r="AM7" s="139" t="s">
        <v>38</v>
      </c>
      <c r="AN7" s="139" t="s">
        <v>39</v>
      </c>
      <c r="AO7" s="140" t="s">
        <v>40</v>
      </c>
      <c r="AP7" s="142" t="s">
        <v>304</v>
      </c>
      <c r="AQ7" s="130" t="s">
        <v>302</v>
      </c>
      <c r="AR7" s="129" t="s">
        <v>42</v>
      </c>
      <c r="AS7" s="492"/>
      <c r="AT7" s="494"/>
      <c r="AU7" s="496"/>
      <c r="AV7" s="546"/>
      <c r="AW7" s="498"/>
      <c r="AX7" s="546"/>
      <c r="AY7" s="552"/>
      <c r="AZ7" s="553"/>
      <c r="BJ7" s="75" t="s">
        <v>232</v>
      </c>
      <c r="BK7" s="75" t="s">
        <v>233</v>
      </c>
      <c r="BL7" s="75" t="s">
        <v>234</v>
      </c>
      <c r="BM7" s="75" t="s">
        <v>235</v>
      </c>
      <c r="BN7" s="75" t="s">
        <v>236</v>
      </c>
      <c r="BO7" s="101" t="s">
        <v>277</v>
      </c>
      <c r="BP7" s="102" t="s">
        <v>278</v>
      </c>
    </row>
    <row r="8" spans="1:68" s="71" customFormat="1" ht="30" customHeight="1" x14ac:dyDescent="0.3">
      <c r="A8" s="68"/>
      <c r="B8" s="76">
        <v>1</v>
      </c>
      <c r="C8" s="77"/>
      <c r="D8" s="77"/>
      <c r="E8" s="167" t="str">
        <f>IF(D8="","",SUM(AF9:AF14)-SUM(AK9:AK14)+(VLOOKUP(D8,Datenbasis!$W$2:$AG$240,3,FALSE)))</f>
        <v/>
      </c>
      <c r="F8" s="167" t="str">
        <f>IF(D8="","",SUM(AG9:AG14)-SUM(AL9:AL14)+(VLOOKUP(D8,Datenbasis!$W$2:$AG$240,4,FALSE)))</f>
        <v/>
      </c>
      <c r="G8" s="168" t="str">
        <f>IF(D8="","",VLOOKUP(D8,Datenbasis!$W$2:$AG$240,5,FALSE)-(SUM(AH9:AH14)-SUM(AM9:AM14)))</f>
        <v/>
      </c>
      <c r="H8" s="168" t="str">
        <f>IF(D8="","",VLOOKUP(D8,Datenbasis!$W$2:$AG$240,6,FALSE)-(SUM(AI9:AI14)-SUM(AN9:AN14)))</f>
        <v/>
      </c>
      <c r="I8" s="168" t="str">
        <f>IF(D8="","",SUM(AJ9:AJ14)-SUM(AO9:AO14)+(VLOOKUP(D8,Datenbasis!$W$2:$AG$240,7,FALSE)))</f>
        <v/>
      </c>
      <c r="J8" s="457" t="str">
        <f>IF(D8="","",(VLOOKUP(D8,Datenbasis!$W$2:$AG$240,8,FALSE)))&amp;IF(AT8="","",IF(VLOOKUP(D8,Datenbasis!$W$2:$AG$240,8,FALSE)=0,AT8,AT8))</f>
        <v/>
      </c>
      <c r="K8" s="458" t="str">
        <f>IF(J8="","",(VLOOKUP($D$8,Datenbasis!$W7:$AG$239,7,FALSE)))</f>
        <v/>
      </c>
      <c r="L8" s="458" t="str">
        <f>IF(K8="","",(VLOOKUP($D$8,Datenbasis!$W7:$AG$239,7,FALSE)))</f>
        <v/>
      </c>
      <c r="M8" s="458" t="str">
        <f>IF(L8="","",(VLOOKUP($D$8,Datenbasis!$W7:$AG$239,7,FALSE)))</f>
        <v/>
      </c>
      <c r="N8" s="458" t="str">
        <f>IF(M8="","",(VLOOKUP($D$8,Datenbasis!$W7:$AG$239,7,FALSE)))</f>
        <v/>
      </c>
      <c r="O8" s="169" t="str">
        <f>IF(D8="","",(VLOOKUP(D8,Datenbasis!$W$2:$AG$240,2,FALSE)))</f>
        <v/>
      </c>
      <c r="P8" s="170" t="str">
        <f>IF(D8="","",(VLOOKUP(D8,Datenbasis!$W$2:$AG$240,10,FALSE)))</f>
        <v/>
      </c>
      <c r="Q8" s="170" t="str">
        <f>IF(D8="","",(VLOOKUP(D8,Datenbasis!$W$2:$AG$240,11,FALSE)))</f>
        <v/>
      </c>
      <c r="R8" s="78"/>
      <c r="S8" s="175" t="str">
        <f>IF(D8="","",AS8)</f>
        <v/>
      </c>
      <c r="T8" s="79"/>
      <c r="U8" s="79"/>
      <c r="V8" s="79"/>
      <c r="W8" s="169">
        <f>AY8</f>
        <v>0</v>
      </c>
      <c r="X8" s="68"/>
      <c r="Z8" s="459">
        <v>1</v>
      </c>
      <c r="AA8" s="131">
        <v>0</v>
      </c>
      <c r="AB8" s="126" t="s">
        <v>294</v>
      </c>
      <c r="AC8" s="238"/>
      <c r="AD8" s="239"/>
      <c r="AE8" s="240"/>
      <c r="AF8" s="241"/>
      <c r="AG8" s="242"/>
      <c r="AH8" s="242"/>
      <c r="AI8" s="242"/>
      <c r="AJ8" s="246"/>
      <c r="AK8" s="244"/>
      <c r="AL8" s="242"/>
      <c r="AM8" s="242"/>
      <c r="AN8" s="242"/>
      <c r="AO8" s="243"/>
      <c r="AP8" s="177">
        <f>IF(OR(AC8&gt;0,AD8&gt;0),"P",IF(AE8&gt;0,"S",IF(OR(AF8&gt;0,AG8&gt;0,AH8&gt;0,AI8&gt;0,AJ8&gt;0),"E",0)))</f>
        <v>0</v>
      </c>
      <c r="AQ8" s="245"/>
      <c r="AR8" s="180"/>
      <c r="AS8" s="462">
        <f>SUM(AR9:AR14)</f>
        <v>0</v>
      </c>
      <c r="AT8" s="472" t="str">
        <f>IF(AND(AR9&gt;0,AR10=0,AR11=0,AR12=0,AR13=0,AR14=0),", "&amp;AQ9,IF(AND(AR9&gt;0,AR10&gt;0,AR11=0,AR12=0,AR13=0,AR14=0),", "&amp;AQ9&amp;", "&amp;AQ10,IF(AND(AR9&gt;0,AR10&gt;0,AR11&gt;0,AR12=0,AR13=0,AR14=0),", "&amp;AQ9&amp;", "&amp;AQ10&amp;", "&amp;AQ11,IF(AND(AR9&gt;0,AR10&gt;0,AR11&gt;0,AR12&gt;0,AR13=0,AR14=0),", "&amp;AQ9&amp;", "&amp;AQ10&amp;", "&amp;AQ11&amp;", "&amp;AQ12,IF(AND(AR9&gt;0,AR10&gt;0,AR11&gt;0,AR12&gt;0,AR13&gt;0,AR14=0),", "&amp;AQ9&amp;", "&amp;AQ10&amp;", "&amp;AQ11&amp;", "&amp;AQ12&amp;", "&amp;AQ13,IF(AND(AR9&gt;0,AR10&gt;0,AR11&gt;0,AR12&gt;0,AR13&gt;0,AR14&gt;0),", "&amp;AQ9&amp;", "&amp;AQ10&amp;", "&amp;AQ11&amp;", "&amp;AQ12&amp;", "&amp;AQ13&amp;", "&amp;AQ14,""))))))</f>
        <v/>
      </c>
      <c r="AU8" s="560"/>
      <c r="AV8" s="561"/>
      <c r="AW8" s="556">
        <f>SUM(AU9:AU14)+SUM(AV9:AV14)</f>
        <v>0</v>
      </c>
      <c r="AX8" s="547">
        <f>IF(O8="",0,O8+AW8)</f>
        <v>0</v>
      </c>
      <c r="AY8" s="548">
        <f>IF(O8="",0,IF(OR(D8="Rotzling-Feldspieler (Ro)",D8="Rotzling-Feldspieler-Geselle (Ro)",D8="Gnoblar-Feldspieler (O-DR)",D8="Gnoblar-Feldspieler-Geselle (O-DR)",D8="Gnoblar-Feldspieler (O-WS)",D8="Gnoblar-Feldspieler-Geselle (O-WS)"),AX8-15000,IF(T8="Ja",0,AX8)))</f>
        <v>0</v>
      </c>
      <c r="AZ8" s="554"/>
      <c r="BD8" s="23"/>
      <c r="BJ8" s="71" t="str">
        <f>IF(D8="","",IF(Z8=1,3,IF(Z8=2,7,IF(Z8=3,13,IF(Z8=4,21,IF(Z8=5,31,IF(Z8=6,46,0)))))))</f>
        <v/>
      </c>
      <c r="BK8" s="71" t="str">
        <f>IF(D8="","",IF(AA8=1,6,IF(AA8=2,14,IF(AA8=3,26,IF(AA8=4,42,IF(AA8=5,62,IF(AA8=6,92,0)))))))</f>
        <v/>
      </c>
      <c r="BL8" s="71" t="str">
        <f>IF(D8="","",IF(AB8=1,6,IF(AB8=2,14,IF(AB8=3,26,IF(AB8=4,42,IF(AB8=5,62,IF(AB8=6,92,0)))))))</f>
        <v/>
      </c>
      <c r="BM8" s="71" t="str">
        <f>IF(D8="","",IF(AB8=1,12,IF(AB8=2,26,IF(AB8=3,44,IF(AB8=4,66,IF(AB8=5,92,IF(AB8=6,132,0)))))))</f>
        <v/>
      </c>
      <c r="BN8" s="71" t="str">
        <f>IF(D8="","",IF(SUM(AD8:AG8)=1,18,IF(SUM(AD8:AG8)=2,38,IF(SUM(AD8:AG8)=3,62,IF(SUM(AD8:AG8)=4,90,IF(SUM(AD8:AG8)=5,122,IF(SUM(AD8:AG8)=6,172,0)))))))</f>
        <v/>
      </c>
      <c r="BO8" s="100" t="str">
        <f>IF(D8="","",O8+(Z8*10000)+(AA8*20000)+(AB8*20000)+(AC8*40000)+(AD8*20000)+(#REF!*80000)+(AE8*40000)+(AF8*20000)+(AG8*10000))</f>
        <v/>
      </c>
      <c r="BP8" s="71" t="str">
        <f>IF(D8="Snotling Linemen",(BO8-15000),IF(D8="Snotling Journeymen",(BO8-15000),IF(D8="Gnoblar Linemen",(BO8-15000),IF(D8="Gnoblar Journeymen",(BO8-15000),BO8))))</f>
        <v/>
      </c>
    </row>
    <row r="9" spans="1:68" s="71" customFormat="1" ht="30" customHeight="1" x14ac:dyDescent="0.3">
      <c r="A9" s="68"/>
      <c r="B9" s="80">
        <v>2</v>
      </c>
      <c r="C9" s="81"/>
      <c r="D9" s="81"/>
      <c r="E9" s="171" t="str">
        <f>IF(D9="","",SUM(AF16:AF21)-SUM(AK16:AK21)+(VLOOKUP(D9,Datenbasis!$W$2:$AG$240,3,FALSE)))</f>
        <v/>
      </c>
      <c r="F9" s="171" t="str">
        <f>IF(D9="","",SUM(AG16:AG21)-SUM(AL16:AL21)+(VLOOKUP(D9,Datenbasis!$W$2:$AG$240,4,FALSE)))</f>
        <v/>
      </c>
      <c r="G9" s="172" t="str">
        <f>IF(D9="","",VLOOKUP(D9,Datenbasis!$W$2:$AG$240,5,FALSE)-(SUM(AH16:AH21)-SUM(AM16:AM21)))</f>
        <v/>
      </c>
      <c r="H9" s="172" t="str">
        <f>IF(D9="","",VLOOKUP(D9,Datenbasis!$W$2:$AG$240,6,FALSE)-(SUM(AI16:AI21)-SUM(AN16:AN21)))</f>
        <v/>
      </c>
      <c r="I9" s="172" t="str">
        <f>IF(D9="","",SUM(AJ16:AJ21)-SUM(AO16:AO21)+(VLOOKUP(D9,Datenbasis!$W$2:$AG$240,7,FALSE)))</f>
        <v/>
      </c>
      <c r="J9" s="455" t="str">
        <f>IF(D9="","",(VLOOKUP(D9,Datenbasis!$W$2:$AG$240,8,FALSE)))&amp;IF(AT9="","",IF(VLOOKUP(D9,Datenbasis!$W$2:$AG$240,8,FALSE)=0,AT9,AT9))</f>
        <v/>
      </c>
      <c r="K9" s="456" t="str">
        <f>IF(J9="","",(VLOOKUP($D$8,Datenbasis!$W8:$AG$239,7,FALSE)))</f>
        <v/>
      </c>
      <c r="L9" s="456" t="str">
        <f>IF(K9="","",(VLOOKUP($D$8,Datenbasis!$W8:$AG$239,7,FALSE)))</f>
        <v/>
      </c>
      <c r="M9" s="456" t="str">
        <f>IF(L9="","",(VLOOKUP($D$8,Datenbasis!$W8:$AG$239,7,FALSE)))</f>
        <v/>
      </c>
      <c r="N9" s="456" t="str">
        <f>IF(M9="","",(VLOOKUP($D$8,Datenbasis!$W8:$AG$239,7,FALSE)))</f>
        <v/>
      </c>
      <c r="O9" s="173" t="str">
        <f>IF(D9="","",(VLOOKUP(D9,Datenbasis!$W$2:$AG$240,2,FALSE)))</f>
        <v/>
      </c>
      <c r="P9" s="174" t="str">
        <f>IF(D9="","",(VLOOKUP(D9,Datenbasis!$W$2:$AG$240,10,FALSE)))</f>
        <v/>
      </c>
      <c r="Q9" s="174" t="str">
        <f>IF(D9="","",(VLOOKUP(D9,Datenbasis!$W$2:$AG$240,11,FALSE)))</f>
        <v/>
      </c>
      <c r="R9" s="82"/>
      <c r="S9" s="176" t="str">
        <f>IF(D9="","",AS9)</f>
        <v/>
      </c>
      <c r="T9" s="83"/>
      <c r="U9" s="83"/>
      <c r="V9" s="83"/>
      <c r="W9" s="173">
        <f>AY15</f>
        <v>0</v>
      </c>
      <c r="X9" s="68"/>
      <c r="Z9" s="460"/>
      <c r="AA9" s="132">
        <v>1</v>
      </c>
      <c r="AB9" s="127" t="s">
        <v>295</v>
      </c>
      <c r="AC9" s="147"/>
      <c r="AD9" s="148"/>
      <c r="AE9" s="149"/>
      <c r="AF9" s="150"/>
      <c r="AG9" s="151"/>
      <c r="AH9" s="151"/>
      <c r="AI9" s="151"/>
      <c r="AJ9" s="152"/>
      <c r="AK9" s="153"/>
      <c r="AL9" s="154"/>
      <c r="AM9" s="154"/>
      <c r="AN9" s="154"/>
      <c r="AO9" s="155"/>
      <c r="AP9" s="178">
        <f>IF(OR(AC9&gt;0,AD9&gt;0),"P",IF(AE9&gt;0,"S",IF(OR(AF9&gt;0,AG9&gt;0,AH9&gt;0,AI9&gt;0,AJ9&gt;0),"E",0)))</f>
        <v>0</v>
      </c>
      <c r="AQ9" s="236"/>
      <c r="AR9" s="181">
        <f>IF(AC9&gt;0,3,IF(AD9&gt;0,6,IF(AE9&gt;0,10,IF(OR(AF9&gt;0,AG9&gt;0,AH9&gt;0,AI9&gt;0,AJ9&gt;0),14,0))))</f>
        <v>0</v>
      </c>
      <c r="AS9" s="463"/>
      <c r="AT9" s="473"/>
      <c r="AU9" s="182">
        <f>IF(AC9&gt;0,20000,IF(AD9&gt;0,20000,IF(AE9&gt;0,40000,IF(AF9&gt;0,20000,IF(AG9&gt;0,60000,IF(AH9&gt;0,30000,IF(AI9&gt;0,20000,IF(AJ9&gt;0,10000,0))))))))</f>
        <v>0</v>
      </c>
      <c r="AV9" s="562">
        <f>IF(OR(AQ9="Ausweichen",AQ9="Blocken",AQ9="Knochenbrecher",AQ9="Unterstützen"),10000,0)</f>
        <v>0</v>
      </c>
      <c r="AW9" s="557"/>
      <c r="AX9" s="543"/>
      <c r="AY9" s="549"/>
      <c r="AZ9" s="555"/>
      <c r="BD9" s="23"/>
      <c r="BJ9" s="71" t="str">
        <f>IF(D9="","",IF(Z9=1,3,IF(Z9=2,7,IF(Z9=3,13,IF(Z9=4,21,IF(Z9=5,31,IF(Z9=6,46,0)))))))</f>
        <v/>
      </c>
      <c r="BK9" s="71" t="str">
        <f>IF(D9="","",IF(AA9=1,6,IF(AA9=2,14,IF(AA9=3,26,IF(AA9=4,42,IF(AA9=5,62,IF(AA9=6,92,0)))))))</f>
        <v/>
      </c>
      <c r="BL9" s="71" t="str">
        <f>IF(D9="","",IF(AB9=1,6,IF(AB9=2,14,IF(AB9=3,26,IF(AB9=4,42,IF(AB9=5,62,IF(AB9=6,92,0)))))))</f>
        <v/>
      </c>
      <c r="BM9" s="71" t="str">
        <f>IF(D9="","",IF(AB9=1,12,IF(AB9=2,26,IF(AB9=3,44,IF(AB9=4,66,IF(AB9=5,92,IF(AB9=6,132,0)))))))</f>
        <v/>
      </c>
      <c r="BN9" s="71" t="str">
        <f>IF(D9="","",IF(SUM(AD9:AG9)=1,18,IF(SUM(AD9:AG9)=2,38,IF(SUM(AD9:AG9)=3,62,IF(SUM(AD9:AG9)=4,90,IF(SUM(AD9:AG9)=5,122,IF(SUM(AD9:AG9)=6,172,0)))))))</f>
        <v/>
      </c>
      <c r="BO9" s="100" t="str">
        <f>IF(D9="","",O9+(Z9*10000)+(AA9*20000)+(AB9*20000)+(AC9*40000)+(AD9*20000)+(#REF!*80000)+(AE9*40000)+(AF9*20000)+(AG9*10000))</f>
        <v/>
      </c>
      <c r="BP9" s="71" t="str">
        <f>IF(D9="Snotling Linemen",(BO9-15000),IF(D9="Snotling Journeymen",(BO9-15000),IF(D9="Gnoblar Linemen",(BO9-15000),IF(D9="Gnoblar Journeymen",(BO9-15000),BO9))))</f>
        <v/>
      </c>
    </row>
    <row r="10" spans="1:68" s="71" customFormat="1" ht="30" customHeight="1" x14ac:dyDescent="0.3">
      <c r="A10" s="68"/>
      <c r="B10" s="76">
        <v>3</v>
      </c>
      <c r="C10" s="77"/>
      <c r="D10" s="77"/>
      <c r="E10" s="167" t="str">
        <f>IF(D10="","",SUM(AF23:AF28)-SUM(AK23:AK28)+(VLOOKUP(D10,Datenbasis!$W$2:$AG$240,3,FALSE)))</f>
        <v/>
      </c>
      <c r="F10" s="167" t="str">
        <f>IF(D10="","",SUM(AG23:AG28)-SUM(AL23:AL28)+(VLOOKUP(D10,Datenbasis!$W$2:$AG$240,4,FALSE)))</f>
        <v/>
      </c>
      <c r="G10" s="168" t="str">
        <f>IF(D10="","",VLOOKUP(D10,Datenbasis!$W$2:$AG$240,5,FALSE)-(SUM(AH23:AH28)-SUM(AM23:AM28)))</f>
        <v/>
      </c>
      <c r="H10" s="168" t="str">
        <f>IF(D10="","",VLOOKUP(D10,Datenbasis!$W$2:$AG$240,6,FALSE)-(SUM(AI23:AI28)-SUM(AN23:AN28)))</f>
        <v/>
      </c>
      <c r="I10" s="168" t="str">
        <f>IF(D10="","",SUM(AJ23:AJ28)-SUM(AO23:AO28)+(VLOOKUP(D10,Datenbasis!$W$2:$AG$240,7,FALSE)))</f>
        <v/>
      </c>
      <c r="J10" s="457" t="str">
        <f>IF(D10="","",(VLOOKUP(D10,Datenbasis!$W$2:$AG$240,8,FALSE)))&amp;IF(AT10="","",IF(VLOOKUP(D10,Datenbasis!$W$2:$AG$240,8,FALSE)=0,AT10,AT10))</f>
        <v/>
      </c>
      <c r="K10" s="458" t="str">
        <f>IF(J10="","",(VLOOKUP($D$8,Datenbasis!$W9:$AG$239,7,FALSE)))</f>
        <v/>
      </c>
      <c r="L10" s="458" t="str">
        <f>IF(K10="","",(VLOOKUP($D$8,Datenbasis!$W9:$AG$239,7,FALSE)))</f>
        <v/>
      </c>
      <c r="M10" s="458" t="str">
        <f>IF(L10="","",(VLOOKUP($D$8,Datenbasis!$W9:$AG$239,7,FALSE)))</f>
        <v/>
      </c>
      <c r="N10" s="458" t="str">
        <f>IF(M10="","",(VLOOKUP($D$8,Datenbasis!$W9:$AG$239,7,FALSE)))</f>
        <v/>
      </c>
      <c r="O10" s="169" t="str">
        <f>IF(D10="","",(VLOOKUP(D10,Datenbasis!$W$2:$AG$240,2,FALSE)))</f>
        <v/>
      </c>
      <c r="P10" s="170" t="str">
        <f>IF(D10="","",(VLOOKUP(D10,Datenbasis!$W$2:$AG$240,10,FALSE)))</f>
        <v/>
      </c>
      <c r="Q10" s="170" t="str">
        <f>IF(D10="","",(VLOOKUP(D10,Datenbasis!$W$2:$AG$240,11,FALSE)))</f>
        <v/>
      </c>
      <c r="R10" s="78"/>
      <c r="S10" s="175" t="str">
        <f>IF(D10="","",AS10)</f>
        <v/>
      </c>
      <c r="T10" s="79"/>
      <c r="U10" s="79"/>
      <c r="V10" s="79"/>
      <c r="W10" s="169">
        <f>AY22</f>
        <v>0</v>
      </c>
      <c r="X10" s="68"/>
      <c r="Z10" s="460"/>
      <c r="AA10" s="132">
        <v>2</v>
      </c>
      <c r="AB10" s="127" t="s">
        <v>296</v>
      </c>
      <c r="AC10" s="147"/>
      <c r="AD10" s="148"/>
      <c r="AE10" s="149"/>
      <c r="AF10" s="150"/>
      <c r="AG10" s="151"/>
      <c r="AH10" s="151"/>
      <c r="AI10" s="151"/>
      <c r="AJ10" s="152"/>
      <c r="AK10" s="153"/>
      <c r="AL10" s="154"/>
      <c r="AM10" s="154"/>
      <c r="AN10" s="154"/>
      <c r="AO10" s="155"/>
      <c r="AP10" s="178">
        <f>IF(OR(AC10&gt;0,AD10&gt;0),"P",IF(AE10&gt;0,"S",IF(OR(AF10&gt;0,AG10&gt;0,AH10&gt;0,AI10&gt;0,AJ10&gt;0),"E",0)))</f>
        <v>0</v>
      </c>
      <c r="AQ10" s="236"/>
      <c r="AR10" s="181">
        <f>IF(AC10&gt;0,4,IF(AD10&gt;0,8,IF(AE10&gt;0,12,IF(OR(AF10&gt;0,AG10&gt;0,AH10&gt;0,AI10&gt;0,AJ10&gt;0),16,0))))</f>
        <v>0</v>
      </c>
      <c r="AS10" s="463"/>
      <c r="AT10" s="473"/>
      <c r="AU10" s="182">
        <f>IF(AC10&gt;0,20000,IF(AD10&gt;0,20000,IF(AE10&gt;0,40000,IF(AF10&gt;0,20000,IF(AG10&gt;0,60000,IF(AH10&gt;0,30000,IF(AI10&gt;0,20000,IF(AJ10&gt;0,10000,0))))))))</f>
        <v>0</v>
      </c>
      <c r="AV10" s="562">
        <f>IF(OR(AQ10="Ausweichen",AQ10="Blocken",AQ10="Knochenbrecher",AQ10="Unterstützen"),10000,0)</f>
        <v>0</v>
      </c>
      <c r="AW10" s="557"/>
      <c r="AX10" s="543"/>
      <c r="AY10" s="549"/>
      <c r="AZ10" s="555"/>
      <c r="BD10" s="23"/>
      <c r="BJ10" s="71" t="str">
        <f>IF(D10="","",IF(Z10=1,3,IF(Z10=2,7,IF(Z10=3,13,IF(Z10=4,21,IF(Z10=5,31,IF(Z10=6,46,0)))))))</f>
        <v/>
      </c>
      <c r="BK10" s="71" t="str">
        <f>IF(D10="","",IF(AA10=1,6,IF(AA10=2,14,IF(AA10=3,26,IF(AA10=4,42,IF(AA10=5,62,IF(AA10=6,92,0)))))))</f>
        <v/>
      </c>
      <c r="BL10" s="71" t="str">
        <f>IF(D10="","",IF(AB10=1,6,IF(AB10=2,14,IF(AB10=3,26,IF(AB10=4,42,IF(AB10=5,62,IF(AB10=6,92,0)))))))</f>
        <v/>
      </c>
      <c r="BM10" s="71" t="str">
        <f>IF(D10="","",IF(AB10=1,12,IF(AB10=2,26,IF(AB10=3,44,IF(AB10=4,66,IF(AB10=5,92,IF(AB10=6,132,0)))))))</f>
        <v/>
      </c>
      <c r="BN10" s="71" t="str">
        <f>IF(D10="","",IF(SUM(AD10:AG10)=1,18,IF(SUM(AD10:AG10)=2,38,IF(SUM(AD10:AG10)=3,62,IF(SUM(AD10:AG10)=4,90,IF(SUM(AD10:AG10)=5,122,IF(SUM(AD10:AG10)=6,172,0)))))))</f>
        <v/>
      </c>
      <c r="BO10" s="100" t="str">
        <f>IF(D10="","",O10+(Z10*10000)+(AA10*20000)+(AB10*20000)+(AC10*40000)+(AD10*20000)+(#REF!*80000)+(AE10*40000)+(AF10*20000)+(AG10*10000))</f>
        <v/>
      </c>
      <c r="BP10" s="71" t="str">
        <f>IF(D10="Snotling Linemen",(BO10-15000),IF(D10="Snotling Journeymen",(BO10-15000),IF(D10="Gnoblar Linemen",(BO10-15000),IF(D10="Gnoblar Journeymen",(BO10-15000),BO10))))</f>
        <v/>
      </c>
    </row>
    <row r="11" spans="1:68" s="71" customFormat="1" ht="30" customHeight="1" x14ac:dyDescent="0.3">
      <c r="A11" s="68"/>
      <c r="B11" s="80">
        <v>4</v>
      </c>
      <c r="C11" s="81"/>
      <c r="D11" s="81"/>
      <c r="E11" s="171" t="str">
        <f>IF(D11="","",SUM(AF30:AF35)-SUM(AK30:AK35)+(VLOOKUP(D11,Datenbasis!$W$2:$AG$240,3,FALSE)))</f>
        <v/>
      </c>
      <c r="F11" s="171" t="str">
        <f>IF(D11="","",SUM(AG30:AG35)-SUM(AL30:AL35)+(VLOOKUP(D11,Datenbasis!$W$2:$AG$240,4,FALSE)))</f>
        <v/>
      </c>
      <c r="G11" s="172" t="str">
        <f>IF(D11="","",VLOOKUP(D11,Datenbasis!$W$2:$AG$240,5,FALSE)-(SUM(AH30:AH35)-SUM(AM30:AM35)))</f>
        <v/>
      </c>
      <c r="H11" s="172" t="str">
        <f>IF(D11="","",VLOOKUP(D11,Datenbasis!$W$2:$AG$240,6,FALSE)-(SUM(AI30:AI35)-SUM(AN30:AN35)))</f>
        <v/>
      </c>
      <c r="I11" s="172" t="str">
        <f>IF(D11="","",SUM(AJ30:AJ35)-SUM(AO30:AO35)+(VLOOKUP(D11,Datenbasis!$W$2:$AG$240,7,FALSE)))</f>
        <v/>
      </c>
      <c r="J11" s="455" t="str">
        <f>IF(D11="","",(VLOOKUP(D11,Datenbasis!$W$2:$AG$240,8,FALSE)))&amp;IF(AT11="","",IF(VLOOKUP(D11,Datenbasis!$W$2:$AG$240,8,FALSE)=0,AT11,AT11))</f>
        <v/>
      </c>
      <c r="K11" s="456" t="str">
        <f>IF(J11="","",(VLOOKUP($D$8,Datenbasis!$W10:$AG$239,7,FALSE)))</f>
        <v/>
      </c>
      <c r="L11" s="456" t="str">
        <f>IF(K11="","",(VLOOKUP($D$8,Datenbasis!$W10:$AG$239,7,FALSE)))</f>
        <v/>
      </c>
      <c r="M11" s="456" t="str">
        <f>IF(L11="","",(VLOOKUP($D$8,Datenbasis!$W10:$AG$239,7,FALSE)))</f>
        <v/>
      </c>
      <c r="N11" s="456" t="str">
        <f>IF(M11="","",(VLOOKUP($D$8,Datenbasis!$W10:$AG$239,7,FALSE)))</f>
        <v/>
      </c>
      <c r="O11" s="173" t="str">
        <f>IF(D11="","",(VLOOKUP(D11,Datenbasis!$W$2:$AG$240,2,FALSE)))</f>
        <v/>
      </c>
      <c r="P11" s="174" t="str">
        <f>IF(D11="","",(VLOOKUP(D11,Datenbasis!$W$2:$AG$240,10,FALSE)))</f>
        <v/>
      </c>
      <c r="Q11" s="174" t="str">
        <f>IF(D11="","",(VLOOKUP(D11,Datenbasis!$W$2:$AG$240,11,FALSE)))</f>
        <v/>
      </c>
      <c r="R11" s="82"/>
      <c r="S11" s="176" t="str">
        <f>IF(D11="","",AS11)</f>
        <v/>
      </c>
      <c r="T11" s="83"/>
      <c r="U11" s="83"/>
      <c r="V11" s="83"/>
      <c r="W11" s="173">
        <f>AY29</f>
        <v>0</v>
      </c>
      <c r="X11" s="68"/>
      <c r="Z11" s="460"/>
      <c r="AA11" s="132">
        <v>3</v>
      </c>
      <c r="AB11" s="127" t="s">
        <v>297</v>
      </c>
      <c r="AC11" s="147"/>
      <c r="AD11" s="148"/>
      <c r="AE11" s="149"/>
      <c r="AF11" s="150"/>
      <c r="AG11" s="151"/>
      <c r="AH11" s="151"/>
      <c r="AI11" s="151"/>
      <c r="AJ11" s="152"/>
      <c r="AK11" s="153"/>
      <c r="AL11" s="154"/>
      <c r="AM11" s="154"/>
      <c r="AN11" s="154"/>
      <c r="AO11" s="155"/>
      <c r="AP11" s="178">
        <f>IF(OR(AC11&gt;0,AD11&gt;0),"P",IF(AE11&gt;0,"S",IF(OR(AF11&gt;0,AG11&gt;0,AH11&gt;0,AI11&gt;0,AJ11&gt;0),"E",0)))</f>
        <v>0</v>
      </c>
      <c r="AQ11" s="236"/>
      <c r="AR11" s="181">
        <f>IF(AC11&gt;0,6,IF(AD11&gt;0,12,IF(AE11&gt;0,16,IF(OR(AF11&gt;0,AG11&gt;0,AH11&gt;0,AI11&gt;0,AJ11&gt;0),20,0))))</f>
        <v>0</v>
      </c>
      <c r="AS11" s="463"/>
      <c r="AT11" s="473"/>
      <c r="AU11" s="182">
        <f>IF(AC11&gt;0,20000,IF(AD11&gt;0,20000,IF(AE11&gt;0,40000,IF(AF11&gt;0,20000,IF(AG11&gt;0,60000,IF(AH11&gt;0,30000,IF(AI11&gt;0,20000,IF(AJ11&gt;0,10000,0))))))))</f>
        <v>0</v>
      </c>
      <c r="AV11" s="562">
        <f>IF(OR(AQ11="Ausweichen",AQ11="Blocken",AQ11="Knochenbrecher",AQ11="Unterstützen"),10000,0)</f>
        <v>0</v>
      </c>
      <c r="AW11" s="557"/>
      <c r="AX11" s="543"/>
      <c r="AY11" s="549"/>
      <c r="AZ11" s="555"/>
      <c r="BD11" s="23"/>
      <c r="BJ11" s="71" t="str">
        <f>IF(D11="","",IF(Z11=1,3,IF(Z11=2,7,IF(Z11=3,13,IF(Z11=4,21,IF(Z11=5,31,IF(Z11=6,46,0)))))))</f>
        <v/>
      </c>
      <c r="BK11" s="71" t="str">
        <f>IF(D11="","",IF(AA11=1,6,IF(AA11=2,14,IF(AA11=3,26,IF(AA11=4,42,IF(AA11=5,62,IF(AA11=6,92,0)))))))</f>
        <v/>
      </c>
      <c r="BL11" s="71" t="str">
        <f>IF(D11="","",IF(AB11=1,6,IF(AB11=2,14,IF(AB11=3,26,IF(AB11=4,42,IF(AB11=5,62,IF(AB11=6,92,0)))))))</f>
        <v/>
      </c>
      <c r="BM11" s="71" t="str">
        <f>IF(D11="","",IF(AB11=1,12,IF(AB11=2,26,IF(AB11=3,44,IF(AB11=4,66,IF(AB11=5,92,IF(AB11=6,132,0)))))))</f>
        <v/>
      </c>
      <c r="BN11" s="71" t="str">
        <f>IF(D11="","",IF(SUM(AD11:AG11)=1,18,IF(SUM(AD11:AG11)=2,38,IF(SUM(AD11:AG11)=3,62,IF(SUM(AD11:AG11)=4,90,IF(SUM(AD11:AG11)=5,122,IF(SUM(AD11:AG11)=6,172,0)))))))</f>
        <v/>
      </c>
      <c r="BO11" s="100" t="str">
        <f>IF(D11="","",O11+(Z11*10000)+(AA11*20000)+(AB11*20000)+(AC11*40000)+(AD11*20000)+(#REF!*80000)+(AE11*40000)+(AF11*20000)+(AG11*10000))</f>
        <v/>
      </c>
      <c r="BP11" s="71" t="str">
        <f>IF(D11="Snotling Linemen",(BO11-15000),IF(D11="Snotling Journeymen",(BO11-15000),IF(D11="Gnoblar Linemen",(BO11-15000),IF(D11="Gnoblar Journeymen",(BO11-15000),BO11))))</f>
        <v/>
      </c>
    </row>
    <row r="12" spans="1:68" s="71" customFormat="1" ht="30" customHeight="1" x14ac:dyDescent="0.3">
      <c r="A12" s="68"/>
      <c r="B12" s="76">
        <v>5</v>
      </c>
      <c r="C12" s="77"/>
      <c r="D12" s="77"/>
      <c r="E12" s="167" t="str">
        <f>IF(D12="","",SUM(AF37:AF42)-SUM(AK37:AK42)+(VLOOKUP(D12,Datenbasis!$W$2:$AG$240,3,FALSE)))</f>
        <v/>
      </c>
      <c r="F12" s="167" t="str">
        <f>IF(D12="","",SUM(AG37:AG42)-SUM(AL37:AL42)+(VLOOKUP(D12,Datenbasis!$W$2:$AG$240,4,FALSE)))</f>
        <v/>
      </c>
      <c r="G12" s="168" t="str">
        <f>IF(D12="","",VLOOKUP(D12,Datenbasis!$W$2:$AG$240,5,FALSE)-(SUM(AH37:AH42)-SUM(AM37:AM42)))</f>
        <v/>
      </c>
      <c r="H12" s="168" t="str">
        <f>IF(D12="","",VLOOKUP(D12,Datenbasis!$W$2:$AG$240,6,FALSE)-(SUM(AI37:AI42)-SUM(AN37:AN42)))</f>
        <v/>
      </c>
      <c r="I12" s="168" t="str">
        <f>IF(D12="","",SUM(AJ37:AJ42)-SUM(AO37:AO42)+(VLOOKUP(D12,Datenbasis!$W$2:$AG$240,7,FALSE)))</f>
        <v/>
      </c>
      <c r="J12" s="457" t="str">
        <f>IF(D12="","",(VLOOKUP(D12,Datenbasis!$W$2:$AG$240,8,FALSE)))&amp;IF(AT12="","",IF(VLOOKUP(D12,Datenbasis!$W$2:$AG$240,8,FALSE)=0,AT12,AT12))</f>
        <v/>
      </c>
      <c r="K12" s="458" t="str">
        <f>IF(J12="","",(VLOOKUP($D$8,Datenbasis!$W11:$AG$239,7,FALSE)))</f>
        <v/>
      </c>
      <c r="L12" s="458" t="str">
        <f>IF(K12="","",(VLOOKUP($D$8,Datenbasis!$W11:$AG$239,7,FALSE)))</f>
        <v/>
      </c>
      <c r="M12" s="458" t="str">
        <f>IF(L12="","",(VLOOKUP($D$8,Datenbasis!$W11:$AG$239,7,FALSE)))</f>
        <v/>
      </c>
      <c r="N12" s="458" t="str">
        <f>IF(M12="","",(VLOOKUP($D$8,Datenbasis!$W11:$AG$239,7,FALSE)))</f>
        <v/>
      </c>
      <c r="O12" s="169" t="str">
        <f>IF(D12="","",(VLOOKUP(D12,Datenbasis!$W$2:$AG$240,2,FALSE)))</f>
        <v/>
      </c>
      <c r="P12" s="170" t="str">
        <f>IF(D12="","",(VLOOKUP(D12,Datenbasis!$W$2:$AG$240,10,FALSE)))</f>
        <v/>
      </c>
      <c r="Q12" s="170" t="str">
        <f>IF(D12="","",(VLOOKUP(D12,Datenbasis!$W$2:$AG$240,11,FALSE)))</f>
        <v/>
      </c>
      <c r="R12" s="78"/>
      <c r="S12" s="175" t="str">
        <f>IF(D12="","",AS12)</f>
        <v/>
      </c>
      <c r="T12" s="79"/>
      <c r="U12" s="79"/>
      <c r="V12" s="79"/>
      <c r="W12" s="169">
        <f>AY36</f>
        <v>0</v>
      </c>
      <c r="X12" s="68"/>
      <c r="Z12" s="460"/>
      <c r="AA12" s="132">
        <v>4</v>
      </c>
      <c r="AB12" s="127" t="s">
        <v>298</v>
      </c>
      <c r="AC12" s="147"/>
      <c r="AD12" s="148"/>
      <c r="AE12" s="149"/>
      <c r="AF12" s="150"/>
      <c r="AG12" s="151"/>
      <c r="AH12" s="151"/>
      <c r="AI12" s="151"/>
      <c r="AJ12" s="152"/>
      <c r="AK12" s="153"/>
      <c r="AL12" s="154"/>
      <c r="AM12" s="154"/>
      <c r="AN12" s="154"/>
      <c r="AO12" s="155"/>
      <c r="AP12" s="178">
        <f>IF(OR(AC12&gt;0,AD12&gt;0),"P",IF(AE12&gt;0,"S",IF(OR(AF12&gt;0,AG12&gt;0,AH12&gt;0,AI12&gt;0,AJ12&gt;0),"E",0)))</f>
        <v>0</v>
      </c>
      <c r="AQ12" s="236"/>
      <c r="AR12" s="181">
        <f>IF(AC12&gt;0,8,IF(AD12&gt;0,16,IF(AE12&gt;0,20,IF(OR(AF12&gt;0,AG12&gt;0,AH12&gt;0,AI12&gt;0,AJ12&gt;0),24,0))))</f>
        <v>0</v>
      </c>
      <c r="AS12" s="463"/>
      <c r="AT12" s="473"/>
      <c r="AU12" s="182">
        <f>IF(AC12&gt;0,20000,IF(AD12&gt;0,20000,IF(AE12&gt;0,40000,IF(AF12&gt;0,20000,IF(AG12&gt;0,60000,IF(AH12&gt;0,30000,IF(AI12&gt;0,20000,IF(AJ12&gt;0,10000,0))))))))</f>
        <v>0</v>
      </c>
      <c r="AV12" s="562">
        <f>IF(OR(AQ12="Ausweichen",AQ12="Blocken",AQ12="Knochenbrecher",AQ12="Unterstützen"),10000,0)</f>
        <v>0</v>
      </c>
      <c r="AW12" s="557"/>
      <c r="AX12" s="543"/>
      <c r="AY12" s="549"/>
      <c r="AZ12" s="555"/>
      <c r="BD12" s="23"/>
      <c r="BJ12" s="71" t="str">
        <f>IF(D12="","",IF(Z12=1,3,IF(Z12=2,7,IF(Z12=3,13,IF(Z12=4,21,IF(Z12=5,31,IF(Z12=6,46,0)))))))</f>
        <v/>
      </c>
      <c r="BK12" s="71" t="str">
        <f>IF(D12="","",IF(AA12=1,6,IF(AA12=2,14,IF(AA12=3,26,IF(AA12=4,42,IF(AA12=5,62,IF(AA12=6,92,0)))))))</f>
        <v/>
      </c>
      <c r="BL12" s="71" t="str">
        <f>IF(D12="","",IF(AB12=1,6,IF(AB12=2,14,IF(AB12=3,26,IF(AB12=4,42,IF(AB12=5,62,IF(AB12=6,92,0)))))))</f>
        <v/>
      </c>
      <c r="BM12" s="71" t="str">
        <f>IF(D12="","",IF(AB12=1,12,IF(AB12=2,26,IF(AB12=3,44,IF(AB12=4,66,IF(AB12=5,92,IF(AB12=6,132,0)))))))</f>
        <v/>
      </c>
      <c r="BN12" s="71" t="str">
        <f>IF(D12="","",IF(SUM(AD12:AG12)=1,18,IF(SUM(AD12:AG12)=2,38,IF(SUM(AD12:AG12)=3,62,IF(SUM(AD12:AG12)=4,90,IF(SUM(AD12:AG12)=5,122,IF(SUM(AD12:AG12)=6,172,0)))))))</f>
        <v/>
      </c>
      <c r="BO12" s="100" t="str">
        <f>IF(D12="","",O12+(Z12*10000)+(AA12*20000)+(AB12*20000)+(AC12*40000)+(AD12*20000)+(#REF!*80000)+(AE12*40000)+(AF12*20000)+(AG12*10000))</f>
        <v/>
      </c>
      <c r="BP12" s="71" t="str">
        <f>IF(D12="Snotling Linemen",(BO12-15000),IF(D12="Snotling Journeymen",(BO12-15000),IF(D12="Gnoblar Linemen",(BO12-15000),IF(D12="Gnoblar Journeymen",(BO12-15000),BO12))))</f>
        <v/>
      </c>
    </row>
    <row r="13" spans="1:68" s="71" customFormat="1" ht="30" customHeight="1" x14ac:dyDescent="0.3">
      <c r="A13" s="68"/>
      <c r="B13" s="80">
        <v>6</v>
      </c>
      <c r="C13" s="81"/>
      <c r="D13" s="81"/>
      <c r="E13" s="171" t="str">
        <f>IF(D13="","",SUM(AF44:AF49)-SUM(AK44:AK49)+(VLOOKUP(D13,Datenbasis!$W$2:$AG$240,3,FALSE)))</f>
        <v/>
      </c>
      <c r="F13" s="171" t="str">
        <f>IF(D13="","",SUM(AG44:AG49)-SUM(AL44:AL49)+(VLOOKUP(D13,Datenbasis!$W$2:$AG$240,4,FALSE)))</f>
        <v/>
      </c>
      <c r="G13" s="172" t="str">
        <f>IF(D13="","",VLOOKUP(D13,Datenbasis!$W$2:$AG$240,5,FALSE)-(SUM(AH44:AH49)-SUM(AM44:AM49)))</f>
        <v/>
      </c>
      <c r="H13" s="172" t="str">
        <f>IF(D13="","",VLOOKUP(D13,Datenbasis!$W$2:$AG$240,6,FALSE)-(SUM(AI44:AI49)-SUM(AN44:AN49)))</f>
        <v/>
      </c>
      <c r="I13" s="172" t="str">
        <f>IF(D13="","",SUM(AJ44:AJ49)-SUM(AO44:AO49)+(VLOOKUP(D13,Datenbasis!$W$2:$AG$240,7,FALSE)))</f>
        <v/>
      </c>
      <c r="J13" s="455" t="str">
        <f>IF(D13="","",(VLOOKUP(D13,Datenbasis!$W$2:$AG$240,8,FALSE)))&amp;IF(AT13="","",IF(VLOOKUP(D13,Datenbasis!$W$2:$AG$240,8,FALSE)=0,AT13,AT13))</f>
        <v/>
      </c>
      <c r="K13" s="456" t="str">
        <f>IF(J13="","",(VLOOKUP($D$8,Datenbasis!$W12:$AG$239,7,FALSE)))</f>
        <v/>
      </c>
      <c r="L13" s="456" t="str">
        <f>IF(K13="","",(VLOOKUP($D$8,Datenbasis!$W12:$AG$239,7,FALSE)))</f>
        <v/>
      </c>
      <c r="M13" s="456" t="str">
        <f>IF(L13="","",(VLOOKUP($D$8,Datenbasis!$W12:$AG$239,7,FALSE)))</f>
        <v/>
      </c>
      <c r="N13" s="456" t="str">
        <f>IF(M13="","",(VLOOKUP($D$8,Datenbasis!$W12:$AG$239,7,FALSE)))</f>
        <v/>
      </c>
      <c r="O13" s="173" t="str">
        <f>IF(D13="","",(VLOOKUP(D13,Datenbasis!$W$2:$AG$240,2,FALSE)))</f>
        <v/>
      </c>
      <c r="P13" s="174" t="str">
        <f>IF(D13="","",(VLOOKUP(D13,Datenbasis!$W$2:$AG$240,10,FALSE)))</f>
        <v/>
      </c>
      <c r="Q13" s="174" t="str">
        <f>IF(D13="","",(VLOOKUP(D13,Datenbasis!$W$2:$AG$240,11,FALSE)))</f>
        <v/>
      </c>
      <c r="R13" s="82"/>
      <c r="S13" s="176" t="str">
        <f>IF(D13="","",AS13)</f>
        <v/>
      </c>
      <c r="T13" s="83"/>
      <c r="U13" s="83"/>
      <c r="V13" s="83"/>
      <c r="W13" s="173">
        <f>AY43</f>
        <v>0</v>
      </c>
      <c r="X13" s="68"/>
      <c r="Z13" s="460"/>
      <c r="AA13" s="132">
        <v>5</v>
      </c>
      <c r="AB13" s="127" t="s">
        <v>299</v>
      </c>
      <c r="AC13" s="147"/>
      <c r="AD13" s="148"/>
      <c r="AE13" s="149"/>
      <c r="AF13" s="150"/>
      <c r="AG13" s="151"/>
      <c r="AH13" s="151"/>
      <c r="AI13" s="151"/>
      <c r="AJ13" s="152"/>
      <c r="AK13" s="153"/>
      <c r="AL13" s="154"/>
      <c r="AM13" s="154"/>
      <c r="AN13" s="154"/>
      <c r="AO13" s="155"/>
      <c r="AP13" s="178">
        <f>IF(OR(AC13&gt;0,AD13&gt;0),"P",IF(AE13&gt;0,"S",IF(OR(AF13&gt;0,AG13&gt;0,AH13&gt;0,AI13&gt;0,AJ13&gt;0),"E",0)))</f>
        <v>0</v>
      </c>
      <c r="AQ13" s="236"/>
      <c r="AR13" s="181">
        <f>IF(AC13&gt;0,10,IF(AD13&gt;0,20,IF(AE13&gt;0,24,IF(OR(AF13&gt;0,AG13&gt;0,AH13&gt;0,AI13&gt;0,AJ13&gt;0),28,0))))</f>
        <v>0</v>
      </c>
      <c r="AS13" s="463"/>
      <c r="AT13" s="473"/>
      <c r="AU13" s="182">
        <f>IF(AC13&gt;0,20000,IF(AD13&gt;0,20000,IF(AE13&gt;0,40000,IF(AF13&gt;0,20000,IF(AG13&gt;0,60000,IF(AH13&gt;0,30000,IF(AI13&gt;0,20000,IF(AJ13&gt;0,10000,0))))))))</f>
        <v>0</v>
      </c>
      <c r="AV13" s="562">
        <f>IF(OR(AQ13="Ausweichen",AQ13="Blocken",AQ13="Knochenbrecher",AQ13="Unterstützen"),10000,0)</f>
        <v>0</v>
      </c>
      <c r="AW13" s="557"/>
      <c r="AX13" s="543"/>
      <c r="AY13" s="549"/>
      <c r="AZ13" s="555"/>
      <c r="BJ13" s="71" t="str">
        <f>IF(D13="","",IF(Z13=1,3,IF(Z13=2,7,IF(Z13=3,13,IF(Z13=4,21,IF(Z13=5,31,IF(Z13=6,46,0)))))))</f>
        <v/>
      </c>
      <c r="BK13" s="71" t="str">
        <f>IF(D13="","",IF(AA13=1,6,IF(AA13=2,14,IF(AA13=3,26,IF(AA13=4,42,IF(AA13=5,62,IF(AA13=6,92,0)))))))</f>
        <v/>
      </c>
      <c r="BL13" s="71" t="str">
        <f>IF(D13="","",IF(AB13=1,6,IF(AB13=2,14,IF(AB13=3,26,IF(AB13=4,42,IF(AB13=5,62,IF(AB13=6,92,0)))))))</f>
        <v/>
      </c>
      <c r="BM13" s="71" t="str">
        <f>IF(D13="","",IF(AB13=1,12,IF(AB13=2,26,IF(AB13=3,44,IF(AB13=4,66,IF(AB13=5,92,IF(AB13=6,132,0)))))))</f>
        <v/>
      </c>
      <c r="BN13" s="71" t="str">
        <f>IF(D13="","",IF(SUM(AD13:AG13)=1,18,IF(SUM(AD13:AG13)=2,38,IF(SUM(AD13:AG13)=3,62,IF(SUM(AD13:AG13)=4,90,IF(SUM(AD13:AG13)=5,122,IF(SUM(AD13:AG13)=6,172,0)))))))</f>
        <v/>
      </c>
      <c r="BO13" s="100" t="str">
        <f>IF(D13="","",O13+(Z13*10000)+(AA13*20000)+(AB13*20000)+(AC13*40000)+(AD13*20000)+(#REF!*80000)+(AE13*40000)+(AF13*20000)+(AG13*10000))</f>
        <v/>
      </c>
      <c r="BP13" s="71" t="str">
        <f>IF(D13="Snotling Linemen",(BO13-15000),IF(D13="Snotling Journeymen",(BO13-15000),IF(D13="Gnoblar Linemen",(BO13-15000),IF(D13="Gnoblar Journeymen",(BO13-15000),BO13))))</f>
        <v/>
      </c>
    </row>
    <row r="14" spans="1:68" s="71" customFormat="1" ht="30" customHeight="1" thickBot="1" x14ac:dyDescent="0.35">
      <c r="A14" s="68"/>
      <c r="B14" s="76">
        <v>7</v>
      </c>
      <c r="C14" s="77"/>
      <c r="D14" s="77"/>
      <c r="E14" s="167" t="str">
        <f>IF(D14="","",SUM(AF51:AF56)-SUM(AK51:AK56)+(VLOOKUP(D14,Datenbasis!$W$2:$AG$240,3,FALSE)))</f>
        <v/>
      </c>
      <c r="F14" s="167" t="str">
        <f>IF(D14="","",SUM(AG51:AG56)-SUM(AL51:AL56)+(VLOOKUP(D14,Datenbasis!$W$2:$AG$240,4,FALSE)))</f>
        <v/>
      </c>
      <c r="G14" s="168" t="str">
        <f>IF(D14="","",VLOOKUP(D14,Datenbasis!$W$2:$AG$240,5,FALSE)-(SUM(AH51:AH56)-SUM(AM51:AM56)))</f>
        <v/>
      </c>
      <c r="H14" s="168" t="str">
        <f>IF(D14="","",VLOOKUP(D14,Datenbasis!$W$2:$AG$240,6,FALSE)-(SUM(AI51:AI56)-SUM(AN51:AN56)))</f>
        <v/>
      </c>
      <c r="I14" s="168" t="str">
        <f>IF(D14="","",SUM(AJ51:AJ56)-SUM(AO51:AO56)+(VLOOKUP(D14,Datenbasis!$W$2:$AG$240,7,FALSE)))</f>
        <v/>
      </c>
      <c r="J14" s="457" t="str">
        <f>IF(D14="","",(VLOOKUP(D14,Datenbasis!$W$2:$AG$240,8,FALSE)))&amp;IF(AT14="","",IF(VLOOKUP(D14,Datenbasis!$W$2:$AG$240,8,FALSE)=0,AT14,AT14))</f>
        <v/>
      </c>
      <c r="K14" s="458" t="str">
        <f>IF(J14="","",(VLOOKUP($D$8,Datenbasis!$W13:$AG$239,7,FALSE)))</f>
        <v/>
      </c>
      <c r="L14" s="458" t="str">
        <f>IF(K14="","",(VLOOKUP($D$8,Datenbasis!$W13:$AG$239,7,FALSE)))</f>
        <v/>
      </c>
      <c r="M14" s="458" t="str">
        <f>IF(L14="","",(VLOOKUP($D$8,Datenbasis!$W13:$AG$239,7,FALSE)))</f>
        <v/>
      </c>
      <c r="N14" s="458" t="str">
        <f>IF(M14="","",(VLOOKUP($D$8,Datenbasis!$W13:$AG$239,7,FALSE)))</f>
        <v/>
      </c>
      <c r="O14" s="169" t="str">
        <f>IF(D14="","",(VLOOKUP(D14,Datenbasis!$W$2:$AG$240,2,FALSE)))</f>
        <v/>
      </c>
      <c r="P14" s="170" t="str">
        <f>IF(D14="","",(VLOOKUP(D14,Datenbasis!$W$2:$AG$240,10,FALSE)))</f>
        <v/>
      </c>
      <c r="Q14" s="170" t="str">
        <f>IF(D14="","",(VLOOKUP(D14,Datenbasis!$W$2:$AG$240,11,FALSE)))</f>
        <v/>
      </c>
      <c r="R14" s="78"/>
      <c r="S14" s="175" t="str">
        <f>IF(D14="","",AS14)</f>
        <v/>
      </c>
      <c r="T14" s="79"/>
      <c r="U14" s="79"/>
      <c r="V14" s="79"/>
      <c r="W14" s="169">
        <f>AY50</f>
        <v>0</v>
      </c>
      <c r="X14" s="68"/>
      <c r="Z14" s="461"/>
      <c r="AA14" s="133">
        <v>6</v>
      </c>
      <c r="AB14" s="128" t="s">
        <v>300</v>
      </c>
      <c r="AC14" s="156"/>
      <c r="AD14" s="157"/>
      <c r="AE14" s="158"/>
      <c r="AF14" s="159"/>
      <c r="AG14" s="160"/>
      <c r="AH14" s="160"/>
      <c r="AI14" s="160"/>
      <c r="AJ14" s="161"/>
      <c r="AK14" s="162"/>
      <c r="AL14" s="163"/>
      <c r="AM14" s="163"/>
      <c r="AN14" s="163"/>
      <c r="AO14" s="164"/>
      <c r="AP14" s="179">
        <f>IF(OR(AC14&gt;0,AD14&gt;0),"P",IF(AE14&gt;0,"S",IF(OR(AF14&gt;0,AG14&gt;0,AH14&gt;0,AI14&gt;0,AJ14&gt;0),"E",0)))</f>
        <v>0</v>
      </c>
      <c r="AQ14" s="237"/>
      <c r="AR14" s="183">
        <f>IF(AC14&gt;0,15,IF(AD14&gt;0,30,IF(AE14&gt;0,34,IF(OR(AF14&gt;0,AG14&gt;0,AH14&gt;0,AI14&gt;0,AJ14&gt;0),38,0))))</f>
        <v>0</v>
      </c>
      <c r="AS14" s="464"/>
      <c r="AT14" s="474"/>
      <c r="AU14" s="184">
        <f>IF(AC14&gt;0,20000,IF(AD14&gt;0,20000,IF(AE14&gt;0,40000,IF(AF14&gt;0,20000,IF(AG14&gt;0,60000,IF(AH14&gt;0,30000,IF(AI14&gt;0,20000,IF(AJ14&gt;0,10000,0))))))))</f>
        <v>0</v>
      </c>
      <c r="AV14" s="563">
        <f>IF(OR(AQ14="Ausweichen",AQ14="Blocken",AQ14="Knochenbrecher",AQ14="Unterstützen"),10000,0)</f>
        <v>0</v>
      </c>
      <c r="AW14" s="558"/>
      <c r="AX14" s="544"/>
      <c r="AY14" s="550"/>
      <c r="AZ14" s="555"/>
      <c r="BJ14" s="71" t="str">
        <f>IF(D14="","",IF(Z14=1,3,IF(Z14=2,7,IF(Z14=3,13,IF(Z14=4,21,IF(Z14=5,31,IF(Z14=6,46,0)))))))</f>
        <v/>
      </c>
      <c r="BK14" s="71" t="str">
        <f>IF(D14="","",IF(AA14=1,6,IF(AA14=2,14,IF(AA14=3,26,IF(AA14=4,42,IF(AA14=5,62,IF(AA14=6,92,0)))))))</f>
        <v/>
      </c>
      <c r="BL14" s="71" t="str">
        <f>IF(D14="","",IF(AB14=1,6,IF(AB14=2,14,IF(AB14=3,26,IF(AB14=4,42,IF(AB14=5,62,IF(AB14=6,92,0)))))))</f>
        <v/>
      </c>
      <c r="BM14" s="71" t="str">
        <f>IF(D14="","",IF(AB14=1,12,IF(AB14=2,26,IF(AB14=3,44,IF(AB14=4,66,IF(AB14=5,92,IF(AB14=6,132,0)))))))</f>
        <v/>
      </c>
      <c r="BN14" s="71" t="str">
        <f>IF(D14="","",IF(SUM(AD14:AG14)=1,18,IF(SUM(AD14:AG14)=2,38,IF(SUM(AD14:AG14)=3,62,IF(SUM(AD14:AG14)=4,90,IF(SUM(AD14:AG14)=5,122,IF(SUM(AD14:AG14)=6,172,0)))))))</f>
        <v/>
      </c>
      <c r="BO14" s="100" t="str">
        <f>IF(D14="","",O14+(Z14*10000)+(AA14*20000)+(AB14*20000)+(AC14*40000)+(AD14*20000)+(#REF!*80000)+(AE14*40000)+(AF14*20000)+(AG14*10000))</f>
        <v/>
      </c>
      <c r="BP14" s="71" t="str">
        <f>IF(D14="Snotling Linemen",(BO14-15000),IF(D14="Snotling Journeymen",(BO14-15000),IF(D14="Gnoblar Linemen",(BO14-15000),IF(D14="Gnoblar Journeymen",(BO14-15000),BO14))))</f>
        <v/>
      </c>
    </row>
    <row r="15" spans="1:68" s="71" customFormat="1" ht="30" customHeight="1" x14ac:dyDescent="0.3">
      <c r="A15" s="68"/>
      <c r="B15" s="80">
        <v>8</v>
      </c>
      <c r="C15" s="81"/>
      <c r="D15" s="81"/>
      <c r="E15" s="171" t="str">
        <f>IF(D15="","",SUM(AF58:AF63)-SUM(AK58:AK63)+(VLOOKUP(D15,Datenbasis!$W$2:$AG$240,3,FALSE)))</f>
        <v/>
      </c>
      <c r="F15" s="171" t="str">
        <f>IF(D15="","",SUM(AG58:AG63)-SUM(AL58:AL63)+(VLOOKUP(D15,Datenbasis!$W$2:$AG$240,4,FALSE)))</f>
        <v/>
      </c>
      <c r="G15" s="172" t="str">
        <f>IF(D15="","",VLOOKUP(D15,Datenbasis!$W$2:$AG$240,5,FALSE)-(SUM(AH58:AH63)-SUM(AM58:AM63)))</f>
        <v/>
      </c>
      <c r="H15" s="172" t="str">
        <f>IF(D15="","",VLOOKUP(D15,Datenbasis!$W$2:$AG$240,6,FALSE)-(SUM(AI58:AI63)-SUM(AN58:AN63)))</f>
        <v/>
      </c>
      <c r="I15" s="172" t="str">
        <f>IF(D15="","",SUM(AJ58:AJ63)-SUM(AO58:AO63)+(VLOOKUP(D15,Datenbasis!$W$2:$AG$240,7,FALSE)))</f>
        <v/>
      </c>
      <c r="J15" s="455" t="str">
        <f>IF(D15="","",(VLOOKUP(D15,Datenbasis!$W$2:$AG$240,8,FALSE)))&amp;IF(AT15="","",IF(VLOOKUP(D15,Datenbasis!$W$2:$AG$240,8,FALSE)=0,AT15,AT15))</f>
        <v/>
      </c>
      <c r="K15" s="456" t="str">
        <f>IF(J15="","",(VLOOKUP($D$8,Datenbasis!$W14:$AG$239,7,FALSE)))</f>
        <v/>
      </c>
      <c r="L15" s="456" t="str">
        <f>IF(K15="","",(VLOOKUP($D$8,Datenbasis!$W14:$AG$239,7,FALSE)))</f>
        <v/>
      </c>
      <c r="M15" s="456" t="str">
        <f>IF(L15="","",(VLOOKUP($D$8,Datenbasis!$W14:$AG$239,7,FALSE)))</f>
        <v/>
      </c>
      <c r="N15" s="456" t="str">
        <f>IF(M15="","",(VLOOKUP($D$8,Datenbasis!$W14:$AG$239,7,FALSE)))</f>
        <v/>
      </c>
      <c r="O15" s="173" t="str">
        <f>IF(D15="","",(VLOOKUP(D15,Datenbasis!$W$2:$AG$240,2,FALSE)))</f>
        <v/>
      </c>
      <c r="P15" s="174" t="str">
        <f>IF(D15="","",(VLOOKUP(D15,Datenbasis!$W$2:$AG$240,10,FALSE)))</f>
        <v/>
      </c>
      <c r="Q15" s="174" t="str">
        <f>IF(D15="","",(VLOOKUP(D15,Datenbasis!$W$2:$AG$240,11,FALSE)))</f>
        <v/>
      </c>
      <c r="R15" s="82"/>
      <c r="S15" s="176" t="str">
        <f>IF(D15="","",AS15)</f>
        <v/>
      </c>
      <c r="T15" s="83"/>
      <c r="U15" s="83"/>
      <c r="V15" s="83"/>
      <c r="W15" s="173">
        <f>AY57</f>
        <v>0</v>
      </c>
      <c r="X15" s="68"/>
      <c r="Z15" s="459">
        <v>2</v>
      </c>
      <c r="AA15" s="131">
        <v>0</v>
      </c>
      <c r="AB15" s="126" t="s">
        <v>294</v>
      </c>
      <c r="AC15" s="238"/>
      <c r="AD15" s="239"/>
      <c r="AE15" s="240"/>
      <c r="AF15" s="241"/>
      <c r="AG15" s="242"/>
      <c r="AH15" s="242"/>
      <c r="AI15" s="242"/>
      <c r="AJ15" s="243"/>
      <c r="AK15" s="244"/>
      <c r="AL15" s="242"/>
      <c r="AM15" s="242"/>
      <c r="AN15" s="242"/>
      <c r="AO15" s="243"/>
      <c r="AP15" s="177">
        <f>IF(OR(AC15&gt;0,AD15&gt;0),"P",IF(AE15&gt;0,"S",IF(OR(AF15&gt;0,AG15&gt;0,AH15&gt;0,AI15&gt;0,AJ15&gt;0),"E",0)))</f>
        <v>0</v>
      </c>
      <c r="AQ15" s="245"/>
      <c r="AR15" s="180"/>
      <c r="AS15" s="462">
        <f>SUM(AR16:AR21)</f>
        <v>0</v>
      </c>
      <c r="AT15" s="472" t="str">
        <f>IF(AND(AR16&gt;0,AR17=0,AR18=0,AR19=0,AR20=0,AR21=0),", "&amp;AQ16,IF(AND(AR16&gt;0,AR17&gt;0,AR18=0,AR19=0,AR20=0,AR21=0),", "&amp;AQ16&amp;", "&amp;AQ17,IF(AND(AR16&gt;0,AR17&gt;0,AR18&gt;0,AR19=0,AR20=0,AR21=0),", "&amp;AQ16&amp;", "&amp;AQ17&amp;", "&amp;AQ18,IF(AND(AR16&gt;0,AR17&gt;0,AR18&gt;0,AR19&gt;0,AR20=0,AR21=0),", "&amp;AQ16&amp;", "&amp;AQ17&amp;", "&amp;AQ18&amp;", "&amp;AQ19,IF(AND(AR16&gt;0,AR17&gt;0,AR18&gt;0,AR19&gt;0,AR20&gt;0,AR21=0),", "&amp;AQ16&amp;", "&amp;AQ17&amp;", "&amp;AQ18&amp;", "&amp;AQ19&amp;", "&amp;AQ20,IF(AND(AR16&gt;0,AR17&gt;0,AR18&gt;0,AR19&gt;0,AR20&gt;0,AR21&gt;0),", "&amp;AQ16&amp;", "&amp;AQ17&amp;", "&amp;AQ18&amp;", "&amp;AQ19&amp;", "&amp;AQ20&amp;", "&amp;AQ21,""))))))</f>
        <v/>
      </c>
      <c r="AU15" s="560"/>
      <c r="AV15" s="561"/>
      <c r="AW15" s="556">
        <f>SUM(AU16:AU21)+SUM(AV16:AV21)</f>
        <v>0</v>
      </c>
      <c r="AX15" s="547">
        <f>IF(O9="",0,O9+AW15)</f>
        <v>0</v>
      </c>
      <c r="AY15" s="548">
        <f>IF(O9="",0,IF(OR(D9="Rotzling-Feldspieler (Ro)",D9="Rotzling-Feldspieler-Geselle (Ro)",D9="Gnoblar-Feldspieler (O-DR)",D9="Gnoblar-Feldspieler-Geselle (O-DR)",D9="Gnoblar-Feldspieler (O-WS)",D9="Gnoblar-Feldspieler-Geselle (O-WS)"),AX15-15000,IF(T9="Ja",0,AX15)))</f>
        <v>0</v>
      </c>
      <c r="AZ15" s="554"/>
      <c r="BJ15" s="71" t="str">
        <f>IF(D15="","",IF(Z15=1,3,IF(Z15=2,7,IF(Z15=3,13,IF(Z15=4,21,IF(Z15=5,31,IF(Z15=6,46,0)))))))</f>
        <v/>
      </c>
      <c r="BK15" s="71" t="str">
        <f>IF(D15="","",IF(AA15=1,6,IF(AA15=2,14,IF(AA15=3,26,IF(AA15=4,42,IF(AA15=5,62,IF(AA15=6,92,0)))))))</f>
        <v/>
      </c>
      <c r="BL15" s="71" t="str">
        <f>IF(D15="","",IF(AB15=1,6,IF(AB15=2,14,IF(AB15=3,26,IF(AB15=4,42,IF(AB15=5,62,IF(AB15=6,92,0)))))))</f>
        <v/>
      </c>
      <c r="BM15" s="71" t="str">
        <f>IF(D15="","",IF(AB15=1,12,IF(AB15=2,26,IF(AB15=3,44,IF(AB15=4,66,IF(AB15=5,92,IF(AB15=6,132,0)))))))</f>
        <v/>
      </c>
      <c r="BN15" s="71" t="str">
        <f>IF(D15="","",IF(SUM(AD15:AG15)=1,18,IF(SUM(AD15:AG15)=2,38,IF(SUM(AD15:AG15)=3,62,IF(SUM(AD15:AG15)=4,90,IF(SUM(AD15:AG15)=5,122,IF(SUM(AD15:AG15)=6,172,0)))))))</f>
        <v/>
      </c>
      <c r="BO15" s="100" t="str">
        <f>IF(D15="","",O15+(Z15*10000)+(AA15*20000)+(AB15*20000)+(AC15*40000)+(AD15*20000)+(#REF!*80000)+(AE15*40000)+(AF15*20000)+(AG15*10000))</f>
        <v/>
      </c>
      <c r="BP15" s="71" t="str">
        <f>IF(D15="Snotling Linemen",(BO15-15000),IF(D15="Snotling Journeymen",(BO15-15000),IF(D15="Gnoblar Linemen",(BO15-15000),IF(D15="Gnoblar Journeymen",(BO15-15000),BO15))))</f>
        <v/>
      </c>
    </row>
    <row r="16" spans="1:68" s="71" customFormat="1" ht="30" customHeight="1" x14ac:dyDescent="0.3">
      <c r="A16" s="68"/>
      <c r="B16" s="76">
        <v>9</v>
      </c>
      <c r="C16" s="77"/>
      <c r="D16" s="77"/>
      <c r="E16" s="167" t="str">
        <f>IF(D16="","",SUM(AF65:AF70)-SUM(AK65:AK70)+(VLOOKUP(D16,Datenbasis!$W$2:$AG$240,3,FALSE)))</f>
        <v/>
      </c>
      <c r="F16" s="167" t="str">
        <f>IF(D16="","",SUM(AG65:AG70)-SUM(AL65:AL70)+(VLOOKUP(D16,Datenbasis!$W$2:$AG$240,4,FALSE)))</f>
        <v/>
      </c>
      <c r="G16" s="168" t="str">
        <f>IF(D16="","",VLOOKUP(D16,Datenbasis!$W$2:$AG$240,5,FALSE)-(SUM(AH65:AH70)-SUM(AM65:AM70)))</f>
        <v/>
      </c>
      <c r="H16" s="168" t="str">
        <f>IF(D16="","",VLOOKUP(D16,Datenbasis!$W$2:$AG$240,6,FALSE)-(SUM(AI65:AI70)-SUM(AN65:AN70)))</f>
        <v/>
      </c>
      <c r="I16" s="168" t="str">
        <f>IF(D16="","",SUM(AJ65:AJ70)-SUM(AO65:AO70)+(VLOOKUP(D16,Datenbasis!$W$2:$AG$240,7,FALSE)))</f>
        <v/>
      </c>
      <c r="J16" s="457" t="str">
        <f>IF(D16="","",(VLOOKUP(D16,Datenbasis!$W$2:$AG$240,8,FALSE)))&amp;IF(AT16="","",IF(VLOOKUP(D16,Datenbasis!$W$2:$AG$240,8,FALSE)=0,AT16,AT16))</f>
        <v/>
      </c>
      <c r="K16" s="458" t="str">
        <f>IF(J16="","",(VLOOKUP($D$8,Datenbasis!$W15:$AG$239,7,FALSE)))</f>
        <v/>
      </c>
      <c r="L16" s="458" t="str">
        <f>IF(K16="","",(VLOOKUP($D$8,Datenbasis!$W15:$AG$239,7,FALSE)))</f>
        <v/>
      </c>
      <c r="M16" s="458" t="str">
        <f>IF(L16="","",(VLOOKUP($D$8,Datenbasis!$W15:$AG$239,7,FALSE)))</f>
        <v/>
      </c>
      <c r="N16" s="458" t="str">
        <f>IF(M16="","",(VLOOKUP($D$8,Datenbasis!$W15:$AG$239,7,FALSE)))</f>
        <v/>
      </c>
      <c r="O16" s="169" t="str">
        <f>IF(D16="","",(VLOOKUP(D16,Datenbasis!$W$2:$AG$240,2,FALSE)))</f>
        <v/>
      </c>
      <c r="P16" s="170" t="str">
        <f>IF(D16="","",(VLOOKUP(D16,Datenbasis!$W$2:$AG$240,10,FALSE)))</f>
        <v/>
      </c>
      <c r="Q16" s="170" t="str">
        <f>IF(D16="","",(VLOOKUP(D16,Datenbasis!$W$2:$AG$240,11,FALSE)))</f>
        <v/>
      </c>
      <c r="R16" s="78"/>
      <c r="S16" s="175" t="str">
        <f>IF(D16="","",AS16)</f>
        <v/>
      </c>
      <c r="T16" s="79"/>
      <c r="U16" s="79"/>
      <c r="V16" s="79"/>
      <c r="W16" s="169">
        <f>AY64</f>
        <v>0</v>
      </c>
      <c r="X16" s="68"/>
      <c r="Z16" s="460"/>
      <c r="AA16" s="132">
        <v>1</v>
      </c>
      <c r="AB16" s="127" t="s">
        <v>295</v>
      </c>
      <c r="AC16" s="147"/>
      <c r="AD16" s="148"/>
      <c r="AE16" s="149"/>
      <c r="AF16" s="150"/>
      <c r="AG16" s="151"/>
      <c r="AH16" s="151"/>
      <c r="AI16" s="151"/>
      <c r="AJ16" s="165"/>
      <c r="AK16" s="153"/>
      <c r="AL16" s="154"/>
      <c r="AM16" s="154"/>
      <c r="AN16" s="154"/>
      <c r="AO16" s="155"/>
      <c r="AP16" s="178">
        <f>IF(OR(AC16&gt;0,AD16&gt;0),"P",IF(AE16&gt;0,"S",IF(OR(AF16&gt;0,AG16&gt;0,AH16&gt;0,AI16&gt;0,AJ16&gt;0),"E",0)))</f>
        <v>0</v>
      </c>
      <c r="AQ16" s="236"/>
      <c r="AR16" s="181">
        <f>IF(AC16&gt;0,3,IF(AD16&gt;0,6,IF(AE16&gt;0,10,IF(OR(AF16&gt;0,AG16&gt;0,AH16&gt;0,AI16&gt;0,AJ16&gt;0),14,0))))</f>
        <v>0</v>
      </c>
      <c r="AS16" s="463"/>
      <c r="AT16" s="473"/>
      <c r="AU16" s="182">
        <f>IF(AC16&gt;0,20000,IF(AD16&gt;0,20000,IF(AE16&gt;0,40000,IF(AF16&gt;0,20000,IF(AG16&gt;0,60000,IF(AH16&gt;0,30000,IF(AI16&gt;0,20000,IF(AJ16&gt;0,10000,0))))))))</f>
        <v>0</v>
      </c>
      <c r="AV16" s="562">
        <f>IF(OR(AQ16="Ausweichen",AQ16="Blocken",AQ16="Knochenbrecher",AQ16="Unterstützen"),10000,0)</f>
        <v>0</v>
      </c>
      <c r="AW16" s="557"/>
      <c r="AX16" s="543"/>
      <c r="AY16" s="549"/>
      <c r="AZ16" s="555"/>
      <c r="BJ16" s="71" t="str">
        <f>IF(D16="","",IF(Z16=1,3,IF(Z16=2,7,IF(Z16=3,13,IF(Z16=4,21,IF(Z16=5,31,IF(Z16=6,46,0)))))))</f>
        <v/>
      </c>
      <c r="BK16" s="71" t="str">
        <f>IF(D16="","",IF(AA16=1,6,IF(AA16=2,14,IF(AA16=3,26,IF(AA16=4,42,IF(AA16=5,62,IF(AA16=6,92,0)))))))</f>
        <v/>
      </c>
      <c r="BL16" s="71" t="str">
        <f>IF(D16="","",IF(AB16=1,6,IF(AB16=2,14,IF(AB16=3,26,IF(AB16=4,42,IF(AB16=5,62,IF(AB16=6,92,0)))))))</f>
        <v/>
      </c>
      <c r="BM16" s="71" t="str">
        <f>IF(D16="","",IF(AB16=1,12,IF(AB16=2,26,IF(AB16=3,44,IF(AB16=4,66,IF(AB16=5,92,IF(AB16=6,132,0)))))))</f>
        <v/>
      </c>
      <c r="BN16" s="71" t="str">
        <f>IF(D16="","",IF(SUM(AD16:AG16)=1,18,IF(SUM(AD16:AG16)=2,38,IF(SUM(AD16:AG16)=3,62,IF(SUM(AD16:AG16)=4,90,IF(SUM(AD16:AG16)=5,122,IF(SUM(AD16:AG16)=6,172,0)))))))</f>
        <v/>
      </c>
      <c r="BO16" s="100" t="str">
        <f>IF(D16="","",O16+(Z16*10000)+(AA16*20000)+(AB16*20000)+(AC16*40000)+(AD16*20000)+(#REF!*80000)+(AE16*40000)+(AF16*20000)+(AG16*10000))</f>
        <v/>
      </c>
      <c r="BP16" s="71" t="str">
        <f>IF(D16="Snotling Linemen",(BO16-15000),IF(D16="Snotling Journeymen",(BO16-15000),IF(D16="Gnoblar Linemen",(BO16-15000),IF(D16="Gnoblar Journeymen",(BO16-15000),BO16))))</f>
        <v/>
      </c>
    </row>
    <row r="17" spans="1:68" s="71" customFormat="1" ht="30" customHeight="1" x14ac:dyDescent="0.3">
      <c r="A17" s="68"/>
      <c r="B17" s="80">
        <v>10</v>
      </c>
      <c r="C17" s="81"/>
      <c r="D17" s="81"/>
      <c r="E17" s="171" t="str">
        <f>IF(D17="","",SUM(AF72:AF77)-SUM(AK72:AK77)+(VLOOKUP(D17,Datenbasis!$W$2:$AG$240,3,FALSE)))</f>
        <v/>
      </c>
      <c r="F17" s="171" t="str">
        <f>IF(D17="","",SUM(AG72:AG77)-SUM(AL72:AL77)+(VLOOKUP(D17,Datenbasis!$W$2:$AG$240,4,FALSE)))</f>
        <v/>
      </c>
      <c r="G17" s="172" t="str">
        <f>IF(D17="","",VLOOKUP(D17,Datenbasis!$W$2:$AG$240,5,FALSE)-(SUM(AH72:AH77)-SUM(AM72:AM77)))</f>
        <v/>
      </c>
      <c r="H17" s="172" t="str">
        <f>IF(D17="","",VLOOKUP(D17,Datenbasis!$W$2:$AG$240,6,FALSE)-(SUM(AI72:AI77)-SUM(AN72:AN77)))</f>
        <v/>
      </c>
      <c r="I17" s="172" t="str">
        <f>IF(D17="","",SUM(AJ72:AJ77)-SUM(AO72:AO77)+(VLOOKUP(D17,Datenbasis!$W$2:$AG$240,7,FALSE)))</f>
        <v/>
      </c>
      <c r="J17" s="455" t="str">
        <f>IF(D17="","",(VLOOKUP(D17,Datenbasis!$W$2:$AG$240,8,FALSE)))&amp;IF(AT17="","",IF(VLOOKUP(D17,Datenbasis!$W$2:$AG$240,8,FALSE)=0,AT17,AT17))</f>
        <v/>
      </c>
      <c r="K17" s="456" t="str">
        <f>IF(J17="","",(VLOOKUP($D$8,Datenbasis!$W16:$AG$239,7,FALSE)))</f>
        <v/>
      </c>
      <c r="L17" s="456" t="str">
        <f>IF(K17="","",(VLOOKUP($D$8,Datenbasis!$W16:$AG$239,7,FALSE)))</f>
        <v/>
      </c>
      <c r="M17" s="456" t="str">
        <f>IF(L17="","",(VLOOKUP($D$8,Datenbasis!$W16:$AG$239,7,FALSE)))</f>
        <v/>
      </c>
      <c r="N17" s="456" t="str">
        <f>IF(M17="","",(VLOOKUP($D$8,Datenbasis!$W16:$AG$239,7,FALSE)))</f>
        <v/>
      </c>
      <c r="O17" s="173" t="str">
        <f>IF(D17="","",(VLOOKUP(D17,Datenbasis!$W$2:$AG$240,2,FALSE)))</f>
        <v/>
      </c>
      <c r="P17" s="174" t="str">
        <f>IF(D17="","",(VLOOKUP(D17,Datenbasis!$W$2:$AG$240,10,FALSE)))</f>
        <v/>
      </c>
      <c r="Q17" s="174" t="str">
        <f>IF(D17="","",(VLOOKUP(D17,Datenbasis!$W$2:$AG$240,11,FALSE)))</f>
        <v/>
      </c>
      <c r="R17" s="82"/>
      <c r="S17" s="176" t="str">
        <f>IF(D17="","",AS17)</f>
        <v/>
      </c>
      <c r="T17" s="83"/>
      <c r="U17" s="83"/>
      <c r="V17" s="83"/>
      <c r="W17" s="173">
        <f>AY71</f>
        <v>0</v>
      </c>
      <c r="X17" s="68"/>
      <c r="Z17" s="460"/>
      <c r="AA17" s="132">
        <v>2</v>
      </c>
      <c r="AB17" s="127" t="s">
        <v>296</v>
      </c>
      <c r="AC17" s="147"/>
      <c r="AD17" s="148"/>
      <c r="AE17" s="149"/>
      <c r="AF17" s="150"/>
      <c r="AG17" s="151"/>
      <c r="AH17" s="151"/>
      <c r="AI17" s="151"/>
      <c r="AJ17" s="165"/>
      <c r="AK17" s="153"/>
      <c r="AL17" s="154"/>
      <c r="AM17" s="154"/>
      <c r="AN17" s="154"/>
      <c r="AO17" s="155"/>
      <c r="AP17" s="178">
        <f>IF(OR(AC17&gt;0,AD17&gt;0),"P",IF(AE17&gt;0,"S",IF(OR(AF17&gt;0,AG17&gt;0,AH17&gt;0,AI17&gt;0,AJ17&gt;0),"E",0)))</f>
        <v>0</v>
      </c>
      <c r="AQ17" s="236"/>
      <c r="AR17" s="181">
        <f>IF(AC17&gt;0,4,IF(AD17&gt;0,8,IF(AE17&gt;0,12,IF(OR(AF17&gt;0,AG17&gt;0,AH17&gt;0,AI17&gt;0,AJ17&gt;0),16,0))))</f>
        <v>0</v>
      </c>
      <c r="AS17" s="463"/>
      <c r="AT17" s="473"/>
      <c r="AU17" s="182">
        <f>IF(AC17&gt;0,20000,IF(AD17&gt;0,20000,IF(AE17&gt;0,40000,IF(AF17&gt;0,20000,IF(AG17&gt;0,60000,IF(AH17&gt;0,30000,IF(AI17&gt;0,20000,IF(AJ17&gt;0,10000,0))))))))</f>
        <v>0</v>
      </c>
      <c r="AV17" s="562">
        <f>IF(OR(AQ17="Ausweichen",AQ17="Blocken",AQ17="Knochenbrecher",AQ17="Unterstützen"),10000,0)</f>
        <v>0</v>
      </c>
      <c r="AW17" s="557"/>
      <c r="AX17" s="543"/>
      <c r="AY17" s="549"/>
      <c r="AZ17" s="555"/>
      <c r="BJ17" s="71" t="str">
        <f>IF(D17="","",IF(Z17=1,3,IF(Z17=2,7,IF(Z17=3,13,IF(Z17=4,21,IF(Z17=5,31,IF(Z17=6,46,0)))))))</f>
        <v/>
      </c>
      <c r="BK17" s="71" t="str">
        <f>IF(D17="","",IF(AA17=1,6,IF(AA17=2,14,IF(AA17=3,26,IF(AA17=4,42,IF(AA17=5,62,IF(AA17=6,92,0)))))))</f>
        <v/>
      </c>
      <c r="BL17" s="71" t="str">
        <f>IF(D17="","",IF(AB17=1,6,IF(AB17=2,14,IF(AB17=3,26,IF(AB17=4,42,IF(AB17=5,62,IF(AB17=6,92,0)))))))</f>
        <v/>
      </c>
      <c r="BM17" s="71" t="str">
        <f>IF(D17="","",IF(AB17=1,12,IF(AB17=2,26,IF(AB17=3,44,IF(AB17=4,66,IF(AB17=5,92,IF(AB17=6,132,0)))))))</f>
        <v/>
      </c>
      <c r="BN17" s="71" t="str">
        <f>IF(D17="","",IF(SUM(AD17:AG17)=1,18,IF(SUM(AD17:AG17)=2,38,IF(SUM(AD17:AG17)=3,62,IF(SUM(AD17:AG17)=4,90,IF(SUM(AD17:AG17)=5,122,IF(SUM(AD17:AG17)=6,172,0)))))))</f>
        <v/>
      </c>
      <c r="BO17" s="100" t="str">
        <f>IF(D17="","",O17+(Z17*10000)+(AA17*20000)+(AB17*20000)+(AC17*40000)+(AD17*20000)+(#REF!*80000)+(AE17*40000)+(AF17*20000)+(AG17*10000))</f>
        <v/>
      </c>
      <c r="BP17" s="71" t="str">
        <f>IF(D17="Snotling Linemen",(BO17-15000),IF(D17="Snotling Journeymen",(BO17-15000),IF(D17="Gnoblar Linemen",(BO17-15000),IF(D17="Gnoblar Journeymen",(BO17-15000),BO17))))</f>
        <v/>
      </c>
    </row>
    <row r="18" spans="1:68" s="71" customFormat="1" ht="30" customHeight="1" x14ac:dyDescent="0.3">
      <c r="A18" s="68"/>
      <c r="B18" s="76">
        <v>11</v>
      </c>
      <c r="C18" s="77"/>
      <c r="D18" s="77"/>
      <c r="E18" s="167" t="str">
        <f>IF(D18="","",SUM(AF79:AF84)-SUM(AK79:AK84)+(VLOOKUP(D18,Datenbasis!$W$2:$AG$240,3,FALSE)))</f>
        <v/>
      </c>
      <c r="F18" s="167" t="str">
        <f>IF(D18="","",SUM(AG79:AG84)-SUM(AL79:AL84)+(VLOOKUP(D18,Datenbasis!$W$2:$AG$240,4,FALSE)))</f>
        <v/>
      </c>
      <c r="G18" s="168" t="str">
        <f>IF(D18="","",VLOOKUP(D18,Datenbasis!$W$2:$AG$240,5,FALSE)-(SUM(AH79:AH84)-SUM(AM79:AM84)))</f>
        <v/>
      </c>
      <c r="H18" s="168" t="str">
        <f>IF(D18="","",VLOOKUP(D18,Datenbasis!$W$2:$AG$240,6,FALSE)-(SUM(AI79:AI84)-SUM(AN79:AN84)))</f>
        <v/>
      </c>
      <c r="I18" s="168" t="str">
        <f>IF(D18="","",SUM(AJ79:AJ84)-SUM(AO79:AO84)+(VLOOKUP(D18,Datenbasis!$W$2:$AG$240,7,FALSE)))</f>
        <v/>
      </c>
      <c r="J18" s="457" t="str">
        <f>IF(D18="","",(VLOOKUP(D18,Datenbasis!$W$2:$AG$240,8,FALSE)))&amp;IF(AT18="","",IF(VLOOKUP(D18,Datenbasis!$W$2:$AG$240,8,FALSE)=0,AT18,AT18))</f>
        <v/>
      </c>
      <c r="K18" s="458" t="str">
        <f>IF(J18="","",(VLOOKUP($D$8,Datenbasis!$W17:$AG$239,7,FALSE)))</f>
        <v/>
      </c>
      <c r="L18" s="458" t="str">
        <f>IF(K18="","",(VLOOKUP($D$8,Datenbasis!$W17:$AG$239,7,FALSE)))</f>
        <v/>
      </c>
      <c r="M18" s="458" t="str">
        <f>IF(L18="","",(VLOOKUP($D$8,Datenbasis!$W17:$AG$239,7,FALSE)))</f>
        <v/>
      </c>
      <c r="N18" s="458" t="str">
        <f>IF(M18="","",(VLOOKUP($D$8,Datenbasis!$W17:$AG$239,7,FALSE)))</f>
        <v/>
      </c>
      <c r="O18" s="169" t="str">
        <f>IF(D18="","",(VLOOKUP(D18,Datenbasis!$W$2:$AG$240,2,FALSE)))</f>
        <v/>
      </c>
      <c r="P18" s="170" t="str">
        <f>IF(D18="","",(VLOOKUP(D18,Datenbasis!$W$2:$AG$240,10,FALSE)))</f>
        <v/>
      </c>
      <c r="Q18" s="170" t="str">
        <f>IF(D18="","",(VLOOKUP(D18,Datenbasis!$W$2:$AG$240,11,FALSE)))</f>
        <v/>
      </c>
      <c r="R18" s="78"/>
      <c r="S18" s="175" t="str">
        <f>IF(D18="","",AS18)</f>
        <v/>
      </c>
      <c r="T18" s="79"/>
      <c r="U18" s="79"/>
      <c r="V18" s="79"/>
      <c r="W18" s="169">
        <f>AY78</f>
        <v>0</v>
      </c>
      <c r="X18" s="68"/>
      <c r="Z18" s="460"/>
      <c r="AA18" s="132">
        <v>3</v>
      </c>
      <c r="AB18" s="127" t="s">
        <v>297</v>
      </c>
      <c r="AC18" s="147"/>
      <c r="AD18" s="148"/>
      <c r="AE18" s="149"/>
      <c r="AF18" s="150"/>
      <c r="AG18" s="151"/>
      <c r="AH18" s="151"/>
      <c r="AI18" s="151"/>
      <c r="AJ18" s="165"/>
      <c r="AK18" s="153"/>
      <c r="AL18" s="154"/>
      <c r="AM18" s="154"/>
      <c r="AN18" s="154"/>
      <c r="AO18" s="155"/>
      <c r="AP18" s="178">
        <f>IF(OR(AC18&gt;0,AD18&gt;0),"P",IF(AE18&gt;0,"S",IF(OR(AF18&gt;0,AG18&gt;0,AH18&gt;0,AI18&gt;0,AJ18&gt;0),"E",0)))</f>
        <v>0</v>
      </c>
      <c r="AQ18" s="236"/>
      <c r="AR18" s="181">
        <f>IF(AC18&gt;0,6,IF(AD18&gt;0,12,IF(AE18&gt;0,16,IF(OR(AF18&gt;0,AG18&gt;0,AH18&gt;0,AI18&gt;0,AJ18&gt;0),20,0))))</f>
        <v>0</v>
      </c>
      <c r="AS18" s="463"/>
      <c r="AT18" s="473"/>
      <c r="AU18" s="182">
        <f>IF(AC18&gt;0,20000,IF(AD18&gt;0,20000,IF(AE18&gt;0,40000,IF(AF18&gt;0,20000,IF(AG18&gt;0,60000,IF(AH18&gt;0,30000,IF(AI18&gt;0,20000,IF(AJ18&gt;0,10000,0))))))))</f>
        <v>0</v>
      </c>
      <c r="AV18" s="562">
        <f>IF(OR(AQ18="Ausweichen",AQ18="Blocken",AQ18="Knochenbrecher",AQ18="Unterstützen"),10000,0)</f>
        <v>0</v>
      </c>
      <c r="AW18" s="557"/>
      <c r="AX18" s="543"/>
      <c r="AY18" s="549"/>
      <c r="AZ18" s="555"/>
      <c r="BJ18" s="71" t="str">
        <f>IF(D18="","",IF(Z18=1,3,IF(Z18=2,7,IF(Z18=3,13,IF(Z18=4,21,IF(Z18=5,31,IF(Z18=6,46,0)))))))</f>
        <v/>
      </c>
      <c r="BK18" s="71" t="str">
        <f>IF(D18="","",IF(AA18=1,6,IF(AA18=2,14,IF(AA18=3,26,IF(AA18=4,42,IF(AA18=5,62,IF(AA18=6,92,0)))))))</f>
        <v/>
      </c>
      <c r="BL18" s="71" t="str">
        <f>IF(D18="","",IF(AB18=1,6,IF(AB18=2,14,IF(AB18=3,26,IF(AB18=4,42,IF(AB18=5,62,IF(AB18=6,92,0)))))))</f>
        <v/>
      </c>
      <c r="BM18" s="71" t="str">
        <f>IF(D18="","",IF(AB18=1,12,IF(AB18=2,26,IF(AB18=3,44,IF(AB18=4,66,IF(AB18=5,92,IF(AB18=6,132,0)))))))</f>
        <v/>
      </c>
      <c r="BN18" s="71" t="str">
        <f>IF(D18="","",IF(SUM(AD18:AG18)=1,18,IF(SUM(AD18:AG18)=2,38,IF(SUM(AD18:AG18)=3,62,IF(SUM(AD18:AG18)=4,90,IF(SUM(AD18:AG18)=5,122,IF(SUM(AD18:AG18)=6,172,0)))))))</f>
        <v/>
      </c>
      <c r="BO18" s="100" t="str">
        <f>IF(D18="","",O18+(Z18*10000)+(AA18*20000)+(AB18*20000)+(AC18*40000)+(AD18*20000)+(#REF!*80000)+(AE18*40000)+(AF18*20000)+(AG18*10000))</f>
        <v/>
      </c>
      <c r="BP18" s="71" t="str">
        <f>IF(D18="Snotling Linemen",(BO18-15000),IF(D18="Snotling Journeymen",(BO18-15000),IF(D18="Gnoblar Linemen",(BO18-15000),IF(D18="Gnoblar Journeymen",(BO18-15000),BO18))))</f>
        <v/>
      </c>
    </row>
    <row r="19" spans="1:68" s="71" customFormat="1" ht="30" customHeight="1" x14ac:dyDescent="0.3">
      <c r="A19" s="68"/>
      <c r="B19" s="80">
        <v>12</v>
      </c>
      <c r="C19" s="81"/>
      <c r="D19" s="81"/>
      <c r="E19" s="171" t="str">
        <f>IF(D19="","",SUM(AF86:AF91)-SUM(AK86:AK91)+(VLOOKUP(D19,Datenbasis!$W$2:$AG$240,3,FALSE)))</f>
        <v/>
      </c>
      <c r="F19" s="171" t="str">
        <f>IF(D19="","",SUM(AG86:AG91)-SUM(AL86:AL91)+(VLOOKUP(D19,Datenbasis!$W$2:$AG$240,4,FALSE)))</f>
        <v/>
      </c>
      <c r="G19" s="172" t="str">
        <f>IF(D19="","",VLOOKUP(D19,Datenbasis!$W$2:$AG$240,5,FALSE)-(SUM(AH86:AH91)-SUM(AM86:AM91)))</f>
        <v/>
      </c>
      <c r="H19" s="172" t="str">
        <f>IF(D19="","",VLOOKUP(D19,Datenbasis!$W$2:$AG$240,6,FALSE)-(SUM(AI86:AI91)-SUM(AN86:AN91)))</f>
        <v/>
      </c>
      <c r="I19" s="172" t="str">
        <f>IF(D19="","",SUM(AJ86:AJ91)-SUM(AO86:AO91)+(VLOOKUP(D19,Datenbasis!$W$2:$AG$240,7,FALSE)))</f>
        <v/>
      </c>
      <c r="J19" s="455" t="str">
        <f>IF(D19="","",(VLOOKUP(D19,Datenbasis!$W$2:$AG$240,8,FALSE)))&amp;IF(AT19="","",IF(VLOOKUP(D19,Datenbasis!$W$2:$AG$240,8,FALSE)=0,AT19,AT19))</f>
        <v/>
      </c>
      <c r="K19" s="456" t="str">
        <f>IF(J19="","",(VLOOKUP($D$8,Datenbasis!$W18:$AG$239,7,FALSE)))</f>
        <v/>
      </c>
      <c r="L19" s="456" t="str">
        <f>IF(K19="","",(VLOOKUP($D$8,Datenbasis!$W18:$AG$239,7,FALSE)))</f>
        <v/>
      </c>
      <c r="M19" s="456" t="str">
        <f>IF(L19="","",(VLOOKUP($D$8,Datenbasis!$W18:$AG$239,7,FALSE)))</f>
        <v/>
      </c>
      <c r="N19" s="456" t="str">
        <f>IF(M19="","",(VLOOKUP($D$8,Datenbasis!$W18:$AG$239,7,FALSE)))</f>
        <v/>
      </c>
      <c r="O19" s="173" t="str">
        <f>IF(D19="","",(VLOOKUP(D19,Datenbasis!$W$2:$AG$240,2,FALSE)))</f>
        <v/>
      </c>
      <c r="P19" s="174" t="str">
        <f>IF(D19="","",(VLOOKUP(D19,Datenbasis!$W$2:$AG$240,10,FALSE)))</f>
        <v/>
      </c>
      <c r="Q19" s="174" t="str">
        <f>IF(D19="","",(VLOOKUP(D19,Datenbasis!$W$2:$AG$240,11,FALSE)))</f>
        <v/>
      </c>
      <c r="R19" s="82"/>
      <c r="S19" s="176" t="str">
        <f>IF(D19="","",AS19)</f>
        <v/>
      </c>
      <c r="T19" s="83"/>
      <c r="U19" s="83"/>
      <c r="V19" s="83"/>
      <c r="W19" s="173">
        <f>AY85</f>
        <v>0</v>
      </c>
      <c r="X19" s="68"/>
      <c r="Z19" s="460"/>
      <c r="AA19" s="132">
        <v>4</v>
      </c>
      <c r="AB19" s="127" t="s">
        <v>298</v>
      </c>
      <c r="AC19" s="147"/>
      <c r="AD19" s="148"/>
      <c r="AE19" s="149"/>
      <c r="AF19" s="150"/>
      <c r="AG19" s="151"/>
      <c r="AH19" s="151"/>
      <c r="AI19" s="151"/>
      <c r="AJ19" s="165"/>
      <c r="AK19" s="153"/>
      <c r="AL19" s="154"/>
      <c r="AM19" s="154"/>
      <c r="AN19" s="154"/>
      <c r="AO19" s="155"/>
      <c r="AP19" s="178">
        <f>IF(OR(AC19&gt;0,AD19&gt;0),"P",IF(AE19&gt;0,"S",IF(OR(AF19&gt;0,AG19&gt;0,AH19&gt;0,AI19&gt;0,AJ19&gt;0),"E",0)))</f>
        <v>0</v>
      </c>
      <c r="AQ19" s="236"/>
      <c r="AR19" s="181">
        <f>IF(AC19&gt;0,8,IF(AD19&gt;0,16,IF(AE19&gt;0,20,IF(OR(AF19&gt;0,AG19&gt;0,AH19&gt;0,AI19&gt;0,AJ19&gt;0),24,0))))</f>
        <v>0</v>
      </c>
      <c r="AS19" s="463"/>
      <c r="AT19" s="473"/>
      <c r="AU19" s="182">
        <f>IF(AC19&gt;0,20000,IF(AD19&gt;0,20000,IF(AE19&gt;0,40000,IF(AF19&gt;0,20000,IF(AG19&gt;0,60000,IF(AH19&gt;0,30000,IF(AI19&gt;0,20000,IF(AJ19&gt;0,10000,0))))))))</f>
        <v>0</v>
      </c>
      <c r="AV19" s="562">
        <f>IF(OR(AQ19="Ausweichen",AQ19="Blocken",AQ19="Knochenbrecher",AQ19="Unterstützen"),10000,0)</f>
        <v>0</v>
      </c>
      <c r="AW19" s="557"/>
      <c r="AX19" s="543"/>
      <c r="AY19" s="549"/>
      <c r="AZ19" s="555"/>
      <c r="BJ19" s="71" t="str">
        <f>IF(D19="","",IF(Z19=1,3,IF(Z19=2,7,IF(Z19=3,13,IF(Z19=4,21,IF(Z19=5,31,IF(Z19=6,46,0)))))))</f>
        <v/>
      </c>
      <c r="BK19" s="71" t="str">
        <f>IF(D19="","",IF(AA19=1,6,IF(AA19=2,14,IF(AA19=3,26,IF(AA19=4,42,IF(AA19=5,62,IF(AA19=6,92,0)))))))</f>
        <v/>
      </c>
      <c r="BL19" s="71" t="str">
        <f>IF(D19="","",IF(AB19=1,6,IF(AB19=2,14,IF(AB19=3,26,IF(AB19=4,42,IF(AB19=5,62,IF(AB19=6,92,0)))))))</f>
        <v/>
      </c>
      <c r="BM19" s="71" t="str">
        <f>IF(D19="","",IF(AB19=1,12,IF(AB19=2,26,IF(AB19=3,44,IF(AB19=4,66,IF(AB19=5,92,IF(AB19=6,132,0)))))))</f>
        <v/>
      </c>
      <c r="BN19" s="71" t="str">
        <f>IF(D19="","",IF(SUM(AD19:AG19)=1,18,IF(SUM(AD19:AG19)=2,38,IF(SUM(AD19:AG19)=3,62,IF(SUM(AD19:AG19)=4,90,IF(SUM(AD19:AG19)=5,122,IF(SUM(AD19:AG19)=6,172,0)))))))</f>
        <v/>
      </c>
      <c r="BO19" s="100" t="str">
        <f>IF(D19="","",O19+(Z19*10000)+(AA19*20000)+(AB19*20000)+(AC19*40000)+(AD19*20000)+(#REF!*80000)+(AE19*40000)+(AF19*20000)+(AG19*10000))</f>
        <v/>
      </c>
      <c r="BP19" s="71" t="str">
        <f>IF(D19="Snotling Linemen",(BO19-15000),IF(D19="Snotling Journeymen",(BO19-15000),IF(D19="Gnoblar Linemen",(BO19-15000),IF(D19="Gnoblar Journeymen",(BO19-15000),BO19))))</f>
        <v/>
      </c>
    </row>
    <row r="20" spans="1:68" s="71" customFormat="1" ht="30" customHeight="1" x14ac:dyDescent="0.3">
      <c r="A20" s="68"/>
      <c r="B20" s="76">
        <v>13</v>
      </c>
      <c r="C20" s="77"/>
      <c r="D20" s="77"/>
      <c r="E20" s="167" t="str">
        <f>IF(D20="","",SUM(AF93:AF98)-SUM(AK93:AK98)+(VLOOKUP(D20,Datenbasis!$W$2:$AG$240,3,FALSE)))</f>
        <v/>
      </c>
      <c r="F20" s="167" t="str">
        <f>IF(D20="","",SUM(AG93:AG98)-SUM(AL93:AL98)+(VLOOKUP(D20,Datenbasis!$W$2:$AG$240,4,FALSE)))</f>
        <v/>
      </c>
      <c r="G20" s="168" t="str">
        <f>IF(D20="","",VLOOKUP(D20,Datenbasis!$W$2:$AG$240,5,FALSE)-(SUM(AH93:AH98)-SUM(AM93:AM98)))</f>
        <v/>
      </c>
      <c r="H20" s="168" t="str">
        <f>IF(D20="","",VLOOKUP(D20,Datenbasis!$W$2:$AG$240,6,FALSE)-(SUM(AI93:AI98)-SUM(AN93:AN98)))</f>
        <v/>
      </c>
      <c r="I20" s="168" t="str">
        <f>IF(D20="","",SUM(AJ93:AJ98)-SUM(AO93:AO98)+(VLOOKUP(D20,Datenbasis!$W$2:$AG$240,7,FALSE)))</f>
        <v/>
      </c>
      <c r="J20" s="457" t="str">
        <f>IF(D20="","",(VLOOKUP(D20,Datenbasis!$W$2:$AG$240,8,FALSE)))&amp;IF(AT20="","",IF(VLOOKUP(D20,Datenbasis!$W$2:$AG$240,8,FALSE)=0,AT20,AT20))</f>
        <v/>
      </c>
      <c r="K20" s="458" t="str">
        <f>IF(J20="","",(VLOOKUP($D$8,Datenbasis!$W19:$AG$239,7,FALSE)))</f>
        <v/>
      </c>
      <c r="L20" s="458" t="str">
        <f>IF(K20="","",(VLOOKUP($D$8,Datenbasis!$W19:$AG$239,7,FALSE)))</f>
        <v/>
      </c>
      <c r="M20" s="458" t="str">
        <f>IF(L20="","",(VLOOKUP($D$8,Datenbasis!$W19:$AG$239,7,FALSE)))</f>
        <v/>
      </c>
      <c r="N20" s="458" t="str">
        <f>IF(M20="","",(VLOOKUP($D$8,Datenbasis!$W19:$AG$239,7,FALSE)))</f>
        <v/>
      </c>
      <c r="O20" s="169" t="str">
        <f>IF(D20="","",(VLOOKUP(D20,Datenbasis!$W$2:$AG$240,2,FALSE)))</f>
        <v/>
      </c>
      <c r="P20" s="170" t="str">
        <f>IF(D20="","",(VLOOKUP(D20,Datenbasis!$W$2:$AG$240,10,FALSE)))</f>
        <v/>
      </c>
      <c r="Q20" s="170" t="str">
        <f>IF(D20="","",(VLOOKUP(D20,Datenbasis!$W$2:$AG$240,11,FALSE)))</f>
        <v/>
      </c>
      <c r="R20" s="78"/>
      <c r="S20" s="175" t="str">
        <f>IF(D20="","",AS20)</f>
        <v/>
      </c>
      <c r="T20" s="79"/>
      <c r="U20" s="79"/>
      <c r="V20" s="79"/>
      <c r="W20" s="169">
        <f>AY92</f>
        <v>0</v>
      </c>
      <c r="X20" s="68"/>
      <c r="Z20" s="460"/>
      <c r="AA20" s="132">
        <v>5</v>
      </c>
      <c r="AB20" s="127" t="s">
        <v>299</v>
      </c>
      <c r="AC20" s="147"/>
      <c r="AD20" s="148"/>
      <c r="AE20" s="149"/>
      <c r="AF20" s="150"/>
      <c r="AG20" s="151"/>
      <c r="AH20" s="151"/>
      <c r="AI20" s="151"/>
      <c r="AJ20" s="165"/>
      <c r="AK20" s="153"/>
      <c r="AL20" s="154"/>
      <c r="AM20" s="154"/>
      <c r="AN20" s="154"/>
      <c r="AO20" s="155"/>
      <c r="AP20" s="178">
        <f>IF(OR(AC20&gt;0,AD20&gt;0),"P",IF(AE20&gt;0,"S",IF(OR(AF20&gt;0,AG20&gt;0,AH20&gt;0,AI20&gt;0,AJ20&gt;0),"E",0)))</f>
        <v>0</v>
      </c>
      <c r="AQ20" s="236"/>
      <c r="AR20" s="181">
        <f>IF(AC20&gt;0,10,IF(AD20&gt;0,20,IF(AE20&gt;0,24,IF(OR(AF20&gt;0,AG20&gt;0,AH20&gt;0,AI20&gt;0,AJ20&gt;0),28,0))))</f>
        <v>0</v>
      </c>
      <c r="AS20" s="463"/>
      <c r="AT20" s="473"/>
      <c r="AU20" s="182">
        <f>IF(AC20&gt;0,20000,IF(AD20&gt;0,20000,IF(AE20&gt;0,40000,IF(AF20&gt;0,20000,IF(AG20&gt;0,60000,IF(AH20&gt;0,30000,IF(AI20&gt;0,20000,IF(AJ20&gt;0,10000,0))))))))</f>
        <v>0</v>
      </c>
      <c r="AV20" s="562">
        <f>IF(OR(AQ20="Ausweichen",AQ20="Blocken",AQ20="Knochenbrecher",AQ20="Unterstützen"),10000,0)</f>
        <v>0</v>
      </c>
      <c r="AW20" s="557"/>
      <c r="AX20" s="543"/>
      <c r="AY20" s="549"/>
      <c r="AZ20" s="555"/>
      <c r="BB20" s="416" t="s">
        <v>505</v>
      </c>
      <c r="BC20" s="416"/>
      <c r="BD20" s="416"/>
      <c r="BF20" s="416" t="s">
        <v>506</v>
      </c>
      <c r="BG20" s="416"/>
      <c r="BH20" s="416"/>
      <c r="BJ20" s="71" t="str">
        <f>IF(D20="","",IF(Z20=1,3,IF(Z20=2,7,IF(Z20=3,13,IF(Z20=4,21,IF(Z20=5,31,IF(Z20=6,46,0)))))))</f>
        <v/>
      </c>
      <c r="BK20" s="71" t="str">
        <f>IF(D20="","",IF(AA20=1,6,IF(AA20=2,14,IF(AA20=3,26,IF(AA20=4,42,IF(AA20=5,62,IF(AA20=6,92,0)))))))</f>
        <v/>
      </c>
      <c r="BL20" s="71" t="str">
        <f>IF(D20="","",IF(AB20=1,6,IF(AB20=2,14,IF(AB20=3,26,IF(AB20=4,42,IF(AB20=5,62,IF(AB20=6,92,0)))))))</f>
        <v/>
      </c>
      <c r="BM20" s="71" t="str">
        <f>IF(D20="","",IF(AB20=1,12,IF(AB20=2,26,IF(AB20=3,44,IF(AB20=4,66,IF(AB20=5,92,IF(AB20=6,132,0)))))))</f>
        <v/>
      </c>
      <c r="BN20" s="71" t="str">
        <f>IF(D20="","",IF(SUM(AD20:AG20)=1,18,IF(SUM(AD20:AG20)=2,38,IF(SUM(AD20:AG20)=3,62,IF(SUM(AD20:AG20)=4,90,IF(SUM(AD20:AG20)=5,122,IF(SUM(AD20:AG20)=6,172,0)))))))</f>
        <v/>
      </c>
      <c r="BO20" s="100" t="str">
        <f>IF(D20="","",O20+(Z20*10000)+(AA20*20000)+(AB20*20000)+(AC20*40000)+(AD20*20000)+(#REF!*80000)+(AE20*40000)+(AF20*20000)+(AG20*10000))</f>
        <v/>
      </c>
      <c r="BP20" s="71" t="str">
        <f>IF(D20="Snotling Linemen",(BO20-15000),IF(D20="Snotling Journeymen",(BO20-15000),IF(D20="Gnoblar Linemen",(BO20-15000),IF(D20="Gnoblar Journeymen",(BO20-15000),BO20))))</f>
        <v/>
      </c>
    </row>
    <row r="21" spans="1:68" s="71" customFormat="1" ht="30" customHeight="1" thickBot="1" x14ac:dyDescent="0.35">
      <c r="A21" s="68"/>
      <c r="B21" s="80">
        <v>14</v>
      </c>
      <c r="C21" s="81"/>
      <c r="D21" s="81"/>
      <c r="E21" s="171" t="str">
        <f>IF(D21="","",SUM(AF100:AF105)-SUM(AK100:AK105)+(VLOOKUP(D21,Datenbasis!$W$2:$AG$240,3,FALSE)))</f>
        <v/>
      </c>
      <c r="F21" s="171" t="str">
        <f>IF(D21="","",SUM(AG100:AG105)-SUM(AL100:AL105)+(VLOOKUP(D21,Datenbasis!$W$2:$AG$240,4,FALSE)))</f>
        <v/>
      </c>
      <c r="G21" s="172" t="str">
        <f>IF(D21="","",VLOOKUP(D21,Datenbasis!$W$2:$AG$240,5,FALSE)-(SUM(AH100:AH105)-SUM(AM100:AM105)))</f>
        <v/>
      </c>
      <c r="H21" s="172" t="str">
        <f>IF(D21="","",VLOOKUP(D21,Datenbasis!$W$2:$AG$240,6,FALSE)-(SUM(AI100:AI105)-SUM(AN100:AN105)))</f>
        <v/>
      </c>
      <c r="I21" s="172" t="str">
        <f>IF(D21="","",SUM(AJ100:AJ105)-SUM(AO100:AO105)+(VLOOKUP(D21,Datenbasis!$W$2:$AG$240,7,FALSE)))</f>
        <v/>
      </c>
      <c r="J21" s="455" t="str">
        <f>IF(D21="","",(VLOOKUP(D21,Datenbasis!$W$2:$AG$240,8,FALSE)))&amp;IF(AT21="","",IF(VLOOKUP(D21,Datenbasis!$W$2:$AG$240,8,FALSE)=0,AT21,AT21))</f>
        <v/>
      </c>
      <c r="K21" s="456" t="str">
        <f>IF(J21="","",(VLOOKUP($D$8,Datenbasis!$W20:$AG$239,7,FALSE)))</f>
        <v/>
      </c>
      <c r="L21" s="456" t="str">
        <f>IF(K21="","",(VLOOKUP($D$8,Datenbasis!$W20:$AG$239,7,FALSE)))</f>
        <v/>
      </c>
      <c r="M21" s="456" t="str">
        <f>IF(L21="","",(VLOOKUP($D$8,Datenbasis!$W20:$AG$239,7,FALSE)))</f>
        <v/>
      </c>
      <c r="N21" s="456" t="str">
        <f>IF(M21="","",(VLOOKUP($D$8,Datenbasis!$W20:$AG$239,7,FALSE)))</f>
        <v/>
      </c>
      <c r="O21" s="173" t="str">
        <f>IF(D21="","",(VLOOKUP(D21,Datenbasis!$W$2:$AG$240,2,FALSE)))</f>
        <v/>
      </c>
      <c r="P21" s="174" t="str">
        <f>IF(D21="","",(VLOOKUP(D21,Datenbasis!$W$2:$AG$240,10,FALSE)))</f>
        <v/>
      </c>
      <c r="Q21" s="174" t="str">
        <f>IF(D21="","",(VLOOKUP(D21,Datenbasis!$W$2:$AG$240,11,FALSE)))</f>
        <v/>
      </c>
      <c r="R21" s="82"/>
      <c r="S21" s="176" t="str">
        <f>IF(D21="","",AS21)</f>
        <v/>
      </c>
      <c r="T21" s="83"/>
      <c r="U21" s="83"/>
      <c r="V21" s="83"/>
      <c r="W21" s="173">
        <f>AY99</f>
        <v>0</v>
      </c>
      <c r="X21" s="68"/>
      <c r="Z21" s="461"/>
      <c r="AA21" s="133">
        <v>6</v>
      </c>
      <c r="AB21" s="128" t="s">
        <v>300</v>
      </c>
      <c r="AC21" s="156"/>
      <c r="AD21" s="157"/>
      <c r="AE21" s="158"/>
      <c r="AF21" s="159"/>
      <c r="AG21" s="160"/>
      <c r="AH21" s="160"/>
      <c r="AI21" s="160"/>
      <c r="AJ21" s="166"/>
      <c r="AK21" s="162"/>
      <c r="AL21" s="163"/>
      <c r="AM21" s="163"/>
      <c r="AN21" s="163"/>
      <c r="AO21" s="164"/>
      <c r="AP21" s="179">
        <f>IF(OR(AC21&gt;0,AD21&gt;0),"P",IF(AE21&gt;0,"S",IF(OR(AF21&gt;0,AG21&gt;0,AH21&gt;0,AI21&gt;0,AJ21&gt;0),"E",0)))</f>
        <v>0</v>
      </c>
      <c r="AQ21" s="237"/>
      <c r="AR21" s="183">
        <f>IF(AC21&gt;0,15,IF(AD21&gt;0,30,IF(AE21&gt;0,34,IF(OR(AF21&gt;0,AG21&gt;0,AH21&gt;0,AI21&gt;0,AJ21&gt;0),38,0))))</f>
        <v>0</v>
      </c>
      <c r="AS21" s="464"/>
      <c r="AT21" s="474"/>
      <c r="AU21" s="184">
        <f>IF(AC21&gt;0,20000,IF(AD21&gt;0,20000,IF(AE21&gt;0,40000,IF(AF21&gt;0,20000,IF(AG21&gt;0,60000,IF(AH21&gt;0,30000,IF(AI21&gt;0,20000,IF(AJ21&gt;0,10000,0))))))))</f>
        <v>0</v>
      </c>
      <c r="AV21" s="563">
        <f>IF(OR(AQ21="Ausweichen",AQ21="Blocken",AQ21="Knochenbrecher",AQ21="Unterstützen"),10000,0)</f>
        <v>0</v>
      </c>
      <c r="AW21" s="558"/>
      <c r="AX21" s="544"/>
      <c r="AY21" s="550"/>
      <c r="AZ21" s="555"/>
      <c r="BB21" s="71" t="s">
        <v>253</v>
      </c>
      <c r="BC21" s="71" t="s">
        <v>503</v>
      </c>
      <c r="BD21" s="71" t="s">
        <v>504</v>
      </c>
      <c r="BF21" s="71" t="s">
        <v>253</v>
      </c>
      <c r="BG21" s="71" t="s">
        <v>503</v>
      </c>
      <c r="BH21" s="71" t="s">
        <v>504</v>
      </c>
      <c r="BJ21" s="71" t="str">
        <f>IF(D21="","",IF(Z21=1,3,IF(Z21=2,7,IF(Z21=3,13,IF(Z21=4,21,IF(Z21=5,31,IF(Z21=6,46,0)))))))</f>
        <v/>
      </c>
      <c r="BK21" s="71" t="str">
        <f>IF(D21="","",IF(AA21=1,6,IF(AA21=2,14,IF(AA21=3,26,IF(AA21=4,42,IF(AA21=5,62,IF(AA21=6,92,0)))))))</f>
        <v/>
      </c>
      <c r="BL21" s="71" t="str">
        <f>IF(D21="","",IF(AB21=1,6,IF(AB21=2,14,IF(AB21=3,26,IF(AB21=4,42,IF(AB21=5,62,IF(AB21=6,92,0)))))))</f>
        <v/>
      </c>
      <c r="BM21" s="71" t="str">
        <f>IF(D21="","",IF(AB21=1,12,IF(AB21=2,26,IF(AB21=3,44,IF(AB21=4,66,IF(AB21=5,92,IF(AB21=6,132,0)))))))</f>
        <v/>
      </c>
      <c r="BN21" s="71" t="str">
        <f>IF(D21="","",IF(SUM(AD21:AG21)=1,18,IF(SUM(AD21:AG21)=2,38,IF(SUM(AD21:AG21)=3,62,IF(SUM(AD21:AG21)=4,90,IF(SUM(AD21:AG21)=5,122,IF(SUM(AD21:AG21)=6,172,0)))))))</f>
        <v/>
      </c>
      <c r="BO21" s="100" t="str">
        <f>IF(D21="","",O21+(Z21*10000)+(AA21*20000)+(AB21*20000)+(AC21*40000)+(AD21*20000)+(#REF!*80000)+(AE21*40000)+(AF21*20000)+(AG21*10000))</f>
        <v/>
      </c>
      <c r="BP21" s="71" t="str">
        <f>IF(D21="Snotling Linemen",(BO21-15000),IF(D21="Snotling Journeymen",(BO21-15000),IF(D21="Gnoblar Linemen",(BO21-15000),IF(D21="Gnoblar Journeymen",(BO21-15000),BO21))))</f>
        <v/>
      </c>
    </row>
    <row r="22" spans="1:68" s="71" customFormat="1" ht="30" customHeight="1" x14ac:dyDescent="0.3">
      <c r="A22" s="68"/>
      <c r="B22" s="76">
        <v>15</v>
      </c>
      <c r="C22" s="77"/>
      <c r="D22" s="77"/>
      <c r="E22" s="167" t="str">
        <f>IF(D22="","",SUM(AF107:AF112)-SUM(AK107:AK112)+(VLOOKUP(D22,Datenbasis!$W$2:$AG$240,3,FALSE)))</f>
        <v/>
      </c>
      <c r="F22" s="167" t="str">
        <f>IF(D22="","",SUM(AG107:AG112)-SUM(AL107:AL112)+(VLOOKUP(D22,Datenbasis!$W$2:$AG$240,4,FALSE)))</f>
        <v/>
      </c>
      <c r="G22" s="168" t="str">
        <f>IF(D22="","",VLOOKUP(D22,Datenbasis!$W$2:$AG$240,5,FALSE)-(SUM(AH107:AH112)-SUM(AM107:AM112)))</f>
        <v/>
      </c>
      <c r="H22" s="168" t="str">
        <f>IF(D22="","",VLOOKUP(D22,Datenbasis!$W$2:$AG$240,6,FALSE)-(SUM(AI107:AI112)-SUM(AN107:AN112)))</f>
        <v/>
      </c>
      <c r="I22" s="168" t="str">
        <f>IF(D22="","",SUM(AJ107:AJ112)-SUM(AO107:AO112)+(VLOOKUP(D22,Datenbasis!$W$2:$AG$240,7,FALSE)))</f>
        <v/>
      </c>
      <c r="J22" s="457" t="str">
        <f>IF(D22="","",(VLOOKUP(D22,Datenbasis!$W$2:$AG$240,8,FALSE)))&amp;IF(AT22="","",IF(VLOOKUP(D22,Datenbasis!$W$2:$AG$240,8,FALSE)=0,AT22,AT22))</f>
        <v/>
      </c>
      <c r="K22" s="458" t="str">
        <f>IF(J22="","",(VLOOKUP($D$8,Datenbasis!$W21:$AG$239,7,FALSE)))</f>
        <v/>
      </c>
      <c r="L22" s="458" t="str">
        <f>IF(K22="","",(VLOOKUP($D$8,Datenbasis!$W21:$AG$239,7,FALSE)))</f>
        <v/>
      </c>
      <c r="M22" s="458" t="str">
        <f>IF(L22="","",(VLOOKUP($D$8,Datenbasis!$W21:$AG$239,7,FALSE)))</f>
        <v/>
      </c>
      <c r="N22" s="458" t="str">
        <f>IF(M22="","",(VLOOKUP($D$8,Datenbasis!$W21:$AG$239,7,FALSE)))</f>
        <v/>
      </c>
      <c r="O22" s="169" t="str">
        <f>IF(D22="","",(VLOOKUP(D22,Datenbasis!$W$2:$AG$240,2,FALSE)))</f>
        <v/>
      </c>
      <c r="P22" s="170" t="str">
        <f>IF(D22="","",(VLOOKUP(D22,Datenbasis!$W$2:$AG$240,10,FALSE)))</f>
        <v/>
      </c>
      <c r="Q22" s="170" t="str">
        <f>IF(D22="","",(VLOOKUP(D22,Datenbasis!$W$2:$AG$240,11,FALSE)))</f>
        <v/>
      </c>
      <c r="R22" s="78"/>
      <c r="S22" s="175" t="str">
        <f>IF(D22="","",AS22)</f>
        <v/>
      </c>
      <c r="T22" s="79"/>
      <c r="U22" s="79"/>
      <c r="V22" s="79"/>
      <c r="W22" s="169">
        <f>AY106</f>
        <v>0</v>
      </c>
      <c r="X22" s="68"/>
      <c r="Z22" s="459">
        <v>3</v>
      </c>
      <c r="AA22" s="131">
        <v>0</v>
      </c>
      <c r="AB22" s="126" t="s">
        <v>294</v>
      </c>
      <c r="AC22" s="238"/>
      <c r="AD22" s="239"/>
      <c r="AE22" s="240"/>
      <c r="AF22" s="241"/>
      <c r="AG22" s="242"/>
      <c r="AH22" s="242"/>
      <c r="AI22" s="242"/>
      <c r="AJ22" s="246"/>
      <c r="AK22" s="244"/>
      <c r="AL22" s="242"/>
      <c r="AM22" s="242"/>
      <c r="AN22" s="242"/>
      <c r="AO22" s="243"/>
      <c r="AP22" s="177">
        <f>IF(OR(AC22&gt;0,AD22&gt;0),"P",IF(AE22&gt;0,"S",IF(OR(AF22&gt;0,AG22&gt;0,AH22&gt;0,AI22&gt;0,AJ22&gt;0),"E",0)))</f>
        <v>0</v>
      </c>
      <c r="AQ22" s="245"/>
      <c r="AR22" s="180"/>
      <c r="AS22" s="462">
        <f>SUM(AR23:AR28)</f>
        <v>0</v>
      </c>
      <c r="AT22" s="472" t="str">
        <f>IF(AND(AR23&gt;0,AR24=0,AR25=0,AR26=0,AR27=0,AR28=0),", "&amp;AQ23,IF(AND(AR23&gt;0,AR24&gt;0,AR25=0,AR26=0,AR27=0,AR28=0),", "&amp;AQ23&amp;", "&amp;AQ24,IF(AND(AR23&gt;0,AR24&gt;0,AR25&gt;0,AR26=0,AR27=0,AR28=0),", "&amp;AQ23&amp;", "&amp;AQ24&amp;", "&amp;AQ25,IF(AND(AR23&gt;0,AR24&gt;0,AR25&gt;0,AR26&gt;0,AR27=0,AR28=0),", "&amp;AQ23&amp;", "&amp;AQ24&amp;", "&amp;AQ25&amp;", "&amp;AQ26,IF(AND(AR23&gt;0,AR24&gt;0,AR25&gt;0,AR26&gt;0,AR27&gt;0,AR28=0),", "&amp;AQ23&amp;", "&amp;AQ24&amp;", "&amp;AQ25&amp;", "&amp;AQ26&amp;", "&amp;AQ27,IF(AND(AR23&gt;0,AR24&gt;0,AR25&gt;0,AR26&gt;0,AR27&gt;0,AR28&gt;0),", "&amp;AQ23&amp;", "&amp;AQ24&amp;", "&amp;AQ25&amp;", "&amp;AQ26&amp;", "&amp;AQ27&amp;", "&amp;AQ28,""))))))</f>
        <v/>
      </c>
      <c r="AU22" s="560"/>
      <c r="AV22" s="561"/>
      <c r="AW22" s="556">
        <f>SUM(AU23:AU28)+SUM(AV23:AV28)</f>
        <v>0</v>
      </c>
      <c r="AX22" s="547">
        <f>IF(O10="",0,O10+AW22)</f>
        <v>0</v>
      </c>
      <c r="AY22" s="548">
        <f>IF(O10="",0,IF(OR(D10="Rotzling-Feldspieler (Ro)",D10="Rotzling-Feldspieler-Geselle (Ro)",D10="Gnoblar-Feldspieler (O-DR)",D10="Gnoblar-Feldspieler-Geselle (O-DR)",D10="Gnoblar-Feldspieler (O-WS)",D10="Gnoblar-Feldspieler-Geselle (O-WS)"),AX22-15000,IF(T10="Ja",0,AX22)))</f>
        <v>0</v>
      </c>
      <c r="AZ22" s="554"/>
      <c r="BB22" s="72">
        <f>IF(B33="",0,0)</f>
        <v>0</v>
      </c>
      <c r="BC22" s="72">
        <f>IF(D33="",0,0)</f>
        <v>0</v>
      </c>
      <c r="BD22" s="72">
        <f>IF(J33="",0,LEFT(J33,1))</f>
        <v>0</v>
      </c>
      <c r="BE22" s="72"/>
      <c r="BF22" s="72">
        <f>IF(M33="",0,0)</f>
        <v>0</v>
      </c>
      <c r="BG22" s="72">
        <f>IF(P33="",0,0)</f>
        <v>0</v>
      </c>
      <c r="BH22" s="72">
        <f>IF(V33="",0,LEFT(V33,1))</f>
        <v>0</v>
      </c>
      <c r="BJ22" s="71" t="str">
        <f>IF(D22="","",IF(Z22=1,3,IF(Z22=2,7,IF(Z22=3,13,IF(Z22=4,21,IF(Z22=5,31,IF(Z22=6,46,0)))))))</f>
        <v/>
      </c>
      <c r="BK22" s="71" t="str">
        <f>IF(D22="","",IF(AA22=1,6,IF(AA22=2,14,IF(AA22=3,26,IF(AA22=4,42,IF(AA22=5,62,IF(AA22=6,92,0)))))))</f>
        <v/>
      </c>
      <c r="BL22" s="71" t="str">
        <f>IF(D22="","",IF(AB22=1,6,IF(AB22=2,14,IF(AB22=3,26,IF(AB22=4,42,IF(AB22=5,62,IF(AB22=6,92,0)))))))</f>
        <v/>
      </c>
      <c r="BM22" s="71" t="str">
        <f>IF(D22="","",IF(AB22=1,12,IF(AB22=2,26,IF(AB22=3,44,IF(AB22=4,66,IF(AB22=5,92,IF(AB22=6,132,0)))))))</f>
        <v/>
      </c>
      <c r="BN22" s="71" t="str">
        <f>IF(D22="","",IF(SUM(AD22:AG22)=1,18,IF(SUM(AD22:AG22)=2,38,IF(SUM(AD22:AG22)=3,62,IF(SUM(AD22:AG22)=4,90,IF(SUM(AD22:AG22)=5,122,IF(SUM(AD22:AG22)=6,172,0)))))))</f>
        <v/>
      </c>
      <c r="BO22" s="100" t="str">
        <f>IF(D22="","",O22+(Z22*10000)+(AA22*20000)+(AB22*20000)+(AC22*40000)+(AD22*20000)+(#REF!*80000)+(AE22*40000)+(AF22*20000)+(AG22*10000))</f>
        <v/>
      </c>
      <c r="BP22" s="71" t="str">
        <f>IF(D22="Snotling Linemen",(BO22-15000),IF(D22="Snotling Journeymen",(BO22-15000),IF(D22="Gnoblar Linemen",(BO22-15000),IF(D22="Gnoblar Journeymen",(BO22-15000),BO22))))</f>
        <v/>
      </c>
    </row>
    <row r="23" spans="1:68" s="71" customFormat="1" ht="30" customHeight="1" x14ac:dyDescent="0.3">
      <c r="A23" s="68"/>
      <c r="B23" s="80">
        <v>16</v>
      </c>
      <c r="C23" s="81"/>
      <c r="D23" s="81"/>
      <c r="E23" s="171" t="str">
        <f>IF(D23="","",SUM(AF114:AF119)-SUM(AK114:AK119)+(VLOOKUP(D23,Datenbasis!$W$2:$AG$240,3,FALSE)))</f>
        <v/>
      </c>
      <c r="F23" s="171" t="str">
        <f>IF(D23="","",SUM(AG114:AG119)-SUM(AL114:AL119)+(VLOOKUP(D23,Datenbasis!$W$2:$AG$240,4,FALSE)))</f>
        <v/>
      </c>
      <c r="G23" s="172" t="str">
        <f>IF(D23="","",VLOOKUP(D23,Datenbasis!$W$2:$AG$240,5,FALSE)-(SUM(AH114:AH119)-SUM(AM114:AM119)))</f>
        <v/>
      </c>
      <c r="H23" s="172" t="str">
        <f>IF(D23="","",VLOOKUP(D23,Datenbasis!$W$2:$AG$240,6,FALSE)-(SUM(AI114:AI119)-SUM(AN114:AN119)))</f>
        <v/>
      </c>
      <c r="I23" s="172" t="str">
        <f>IF(D23="","",SUM(AJ114:AJ119)-SUM(AO114:AO119)+(VLOOKUP(D23,Datenbasis!$W$2:$AG$240,7,FALSE)))</f>
        <v/>
      </c>
      <c r="J23" s="455" t="str">
        <f>IF(D23="","",(VLOOKUP(D23,Datenbasis!$W$2:$AG$240,8,FALSE)))&amp;IF(AT23="","",IF(VLOOKUP(D23,Datenbasis!$W$2:$AG$240,8,FALSE)=0,AT23,AT23))</f>
        <v/>
      </c>
      <c r="K23" s="456" t="str">
        <f>IF(J23="","",(VLOOKUP($D$8,Datenbasis!$W22:$AG$239,7,FALSE)))</f>
        <v/>
      </c>
      <c r="L23" s="456" t="str">
        <f>IF(K23="","",(VLOOKUP($D$8,Datenbasis!$W22:$AG$239,7,FALSE)))</f>
        <v/>
      </c>
      <c r="M23" s="456" t="str">
        <f>IF(L23="","",(VLOOKUP($D$8,Datenbasis!$W22:$AG$239,7,FALSE)))</f>
        <v/>
      </c>
      <c r="N23" s="456" t="str">
        <f>IF(M23="","",(VLOOKUP($D$8,Datenbasis!$W22:$AG$239,7,FALSE)))</f>
        <v/>
      </c>
      <c r="O23" s="173" t="str">
        <f>IF(D23="","",(VLOOKUP(D23,Datenbasis!$W$2:$AG$240,2,FALSE)))</f>
        <v/>
      </c>
      <c r="P23" s="174" t="str">
        <f>IF(D23="","",(VLOOKUP(D23,Datenbasis!$W$2:$AG$240,10,FALSE)))</f>
        <v/>
      </c>
      <c r="Q23" s="174" t="str">
        <f>IF(D23="","",(VLOOKUP(D23,Datenbasis!$W$2:$AG$240,11,FALSE)))</f>
        <v/>
      </c>
      <c r="R23" s="82"/>
      <c r="S23" s="176" t="str">
        <f>IF(D23="","",AS23)</f>
        <v/>
      </c>
      <c r="T23" s="83"/>
      <c r="U23" s="83"/>
      <c r="V23" s="83"/>
      <c r="W23" s="173">
        <f>AY113</f>
        <v>0</v>
      </c>
      <c r="X23" s="68"/>
      <c r="Z23" s="460"/>
      <c r="AA23" s="132">
        <v>1</v>
      </c>
      <c r="AB23" s="127" t="s">
        <v>295</v>
      </c>
      <c r="AC23" s="147"/>
      <c r="AD23" s="148"/>
      <c r="AE23" s="149"/>
      <c r="AF23" s="150"/>
      <c r="AG23" s="151"/>
      <c r="AH23" s="151"/>
      <c r="AI23" s="151"/>
      <c r="AJ23" s="165"/>
      <c r="AK23" s="153"/>
      <c r="AL23" s="154"/>
      <c r="AM23" s="154"/>
      <c r="AN23" s="154"/>
      <c r="AO23" s="155"/>
      <c r="AP23" s="178">
        <f>IF(OR(AC23&gt;0,AD23&gt;0),"P",IF(AE23&gt;0,"S",IF(OR(AF23&gt;0,AG23&gt;0,AH23&gt;0,AI23&gt;0,AJ23&gt;0),"E",0)))</f>
        <v>0</v>
      </c>
      <c r="AQ23" s="236"/>
      <c r="AR23" s="181">
        <f>IF(AC23&gt;0,3,IF(AD23&gt;0,6,IF(AE23&gt;0,10,IF(OR(AF23&gt;0,AG23&gt;0,AH23&gt;0,AI23&gt;0,AJ23&gt;0),14,0))))</f>
        <v>0</v>
      </c>
      <c r="AS23" s="463"/>
      <c r="AT23" s="473"/>
      <c r="AU23" s="182">
        <f>IF(AC23&gt;0,20000,IF(AD23&gt;0,20000,IF(AE23&gt;0,40000,IF(AF23&gt;0,20000,IF(AG23&gt;0,60000,IF(AH23&gt;0,30000,IF(AI23&gt;0,20000,IF(AJ23&gt;0,10000,0))))))))</f>
        <v>0</v>
      </c>
      <c r="AV23" s="562">
        <f>IF(OR(AQ23="Ausweichen",AQ23="Blocken",AQ23="Knochenbrecher",AQ23="Unterstützen"),10000,0)</f>
        <v>0</v>
      </c>
      <c r="AW23" s="557"/>
      <c r="AX23" s="543"/>
      <c r="AY23" s="549"/>
      <c r="AZ23" s="555"/>
      <c r="BB23" s="72">
        <f>IF(B34="",0,0)</f>
        <v>0</v>
      </c>
      <c r="BC23" s="72">
        <f>IF(D34="",0,0)</f>
        <v>0</v>
      </c>
      <c r="BD23" s="72">
        <f>IF(J34="",0,LEFT(J34,1))</f>
        <v>0</v>
      </c>
      <c r="BE23" s="72"/>
      <c r="BF23" s="72">
        <f>IF(M34="",0,0)</f>
        <v>0</v>
      </c>
      <c r="BG23" s="72">
        <f>IF(P34="",0,0)</f>
        <v>0</v>
      </c>
      <c r="BH23" s="72">
        <f>IF(V34="",0,LEFT(V34,1))</f>
        <v>0</v>
      </c>
      <c r="BJ23" s="71" t="str">
        <f>IF(D23="","",IF(Z23=1,3,IF(Z23=2,7,IF(Z23=3,13,IF(Z23=4,21,IF(Z23=5,31,IF(Z23=6,46,0)))))))</f>
        <v/>
      </c>
      <c r="BK23" s="71" t="str">
        <f>IF(D23="","",IF(AA23=1,6,IF(AA23=2,14,IF(AA23=3,26,IF(AA23=4,42,IF(AA23=5,62,IF(AA23=6,92,0)))))))</f>
        <v/>
      </c>
      <c r="BL23" s="71" t="str">
        <f>IF(D23="","",IF(AB23=1,6,IF(AB23=2,14,IF(AB23=3,26,IF(AB23=4,42,IF(AB23=5,62,IF(AB23=6,92,0)))))))</f>
        <v/>
      </c>
      <c r="BM23" s="71" t="str">
        <f>IF(D23="","",IF(AB23=1,12,IF(AB23=2,26,IF(AB23=3,44,IF(AB23=4,66,IF(AB23=5,92,IF(AB23=6,132,0)))))))</f>
        <v/>
      </c>
      <c r="BN23" s="71" t="str">
        <f>IF(D23="","",IF(SUM(AD23:AG23)=1,18,IF(SUM(AD23:AG23)=2,38,IF(SUM(AD23:AG23)=3,62,IF(SUM(AD23:AG23)=4,90,IF(SUM(AD23:AG23)=5,122,IF(SUM(AD23:AG23)=6,172,0)))))))</f>
        <v/>
      </c>
      <c r="BO23" s="100" t="str">
        <f>IF(D23="","",O23+(Z23*10000)+(AA23*20000)+(AB23*20000)+(AC23*40000)+(AD23*20000)+(#REF!*80000)+(AE23*40000)+(AF23*20000)+(AG23*10000))</f>
        <v/>
      </c>
      <c r="BP23" s="71" t="str">
        <f>IF(D23="Snotling Linemen",(BO23-15000),IF(D23="Snotling Journeymen",(BO23-15000),IF(D23="Gnoblar Linemen",(BO23-15000),IF(D23="Gnoblar Journeymen",(BO23-15000),BO23))))</f>
        <v/>
      </c>
    </row>
    <row r="24" spans="1:68" x14ac:dyDescent="0.3">
      <c r="A24" s="64"/>
      <c r="B24" s="64"/>
      <c r="C24" s="64"/>
      <c r="D24" s="499" t="s">
        <v>237</v>
      </c>
      <c r="E24" s="501" t="str">
        <f>IF(O3="","",VLOOKUP(O3,Datenbasis!A2:B39,2,FALSE))</f>
        <v/>
      </c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  <c r="Q24" s="501"/>
      <c r="R24" s="501"/>
      <c r="S24" s="501"/>
      <c r="T24" s="501"/>
      <c r="U24" s="501"/>
      <c r="V24" s="501"/>
      <c r="W24" s="501"/>
      <c r="X24" s="64"/>
      <c r="Z24" s="460"/>
      <c r="AA24" s="132">
        <v>2</v>
      </c>
      <c r="AB24" s="127" t="s">
        <v>296</v>
      </c>
      <c r="AC24" s="147"/>
      <c r="AD24" s="148"/>
      <c r="AE24" s="149"/>
      <c r="AF24" s="150"/>
      <c r="AG24" s="151"/>
      <c r="AH24" s="151"/>
      <c r="AI24" s="151"/>
      <c r="AJ24" s="165"/>
      <c r="AK24" s="153"/>
      <c r="AL24" s="154"/>
      <c r="AM24" s="154"/>
      <c r="AN24" s="154"/>
      <c r="AO24" s="155"/>
      <c r="AP24" s="178">
        <f>IF(OR(AC24&gt;0,AD24&gt;0),"P",IF(AE24&gt;0,"S",IF(OR(AF24&gt;0,AG24&gt;0,AH24&gt;0,AI24&gt;0,AJ24&gt;0),"E",0)))</f>
        <v>0</v>
      </c>
      <c r="AQ24" s="236"/>
      <c r="AR24" s="181">
        <f>IF(AC24&gt;0,4,IF(AD24&gt;0,8,IF(AE24&gt;0,12,IF(OR(AF24&gt;0,AG24&gt;0,AH24&gt;0,AI24&gt;0,AJ24&gt;0),16,0))))</f>
        <v>0</v>
      </c>
      <c r="AS24" s="463"/>
      <c r="AT24" s="473"/>
      <c r="AU24" s="182">
        <f>IF(AC24&gt;0,20000,IF(AD24&gt;0,20000,IF(AE24&gt;0,40000,IF(AF24&gt;0,20000,IF(AG24&gt;0,60000,IF(AH24&gt;0,30000,IF(AI24&gt;0,20000,IF(AJ24&gt;0,10000,0))))))))</f>
        <v>0</v>
      </c>
      <c r="AV24" s="562">
        <f>IF(OR(AQ24="Ausweichen",AQ24="Blocken",AQ24="Knochenbrecher",AQ24="Unterstützen"),10000,0)</f>
        <v>0</v>
      </c>
      <c r="AW24" s="557"/>
      <c r="AX24" s="543"/>
      <c r="AY24" s="549"/>
      <c r="AZ24" s="555"/>
      <c r="BB24" s="72">
        <f>IF(B35="",0,0)</f>
        <v>0</v>
      </c>
      <c r="BC24" s="72">
        <f>IF(D35="",0,0)</f>
        <v>0</v>
      </c>
      <c r="BD24" s="72">
        <f>IF(J35="",0,LEFT(J35,1))</f>
        <v>0</v>
      </c>
      <c r="BE24" s="67"/>
      <c r="BF24" s="72">
        <f>IF(M35="",0,0)</f>
        <v>0</v>
      </c>
      <c r="BG24" s="72">
        <f>IF(P35="",0,0)</f>
        <v>0</v>
      </c>
      <c r="BH24" s="72">
        <f>IF(V35="",0,LEFT(V35,1))</f>
        <v>0</v>
      </c>
    </row>
    <row r="25" spans="1:68" x14ac:dyDescent="0.3">
      <c r="A25" s="64"/>
      <c r="B25" s="64"/>
      <c r="C25" s="64"/>
      <c r="D25" s="500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501"/>
      <c r="T25" s="501"/>
      <c r="U25" s="501"/>
      <c r="V25" s="501"/>
      <c r="W25" s="501"/>
      <c r="X25" s="64"/>
      <c r="Z25" s="460"/>
      <c r="AA25" s="132">
        <v>3</v>
      </c>
      <c r="AB25" s="127" t="s">
        <v>297</v>
      </c>
      <c r="AC25" s="147"/>
      <c r="AD25" s="148"/>
      <c r="AE25" s="149"/>
      <c r="AF25" s="150"/>
      <c r="AG25" s="151"/>
      <c r="AH25" s="151"/>
      <c r="AI25" s="151"/>
      <c r="AJ25" s="165"/>
      <c r="AK25" s="153"/>
      <c r="AL25" s="154"/>
      <c r="AM25" s="154"/>
      <c r="AN25" s="154"/>
      <c r="AO25" s="155"/>
      <c r="AP25" s="178">
        <f>IF(OR(AC25&gt;0,AD25&gt;0),"P",IF(AE25&gt;0,"S",IF(OR(AF25&gt;0,AG25&gt;0,AH25&gt;0,AI25&gt;0,AJ25&gt;0),"E",0)))</f>
        <v>0</v>
      </c>
      <c r="AQ25" s="236"/>
      <c r="AR25" s="181">
        <f>IF(AC25&gt;0,6,IF(AD25&gt;0,12,IF(AE25&gt;0,16,IF(OR(AF25&gt;0,AG25&gt;0,AH25&gt;0,AI25&gt;0,AJ25&gt;0),20,0))))</f>
        <v>0</v>
      </c>
      <c r="AS25" s="463"/>
      <c r="AT25" s="473"/>
      <c r="AU25" s="182">
        <f>IF(AC25&gt;0,20000,IF(AD25&gt;0,20000,IF(AE25&gt;0,40000,IF(AF25&gt;0,20000,IF(AG25&gt;0,60000,IF(AH25&gt;0,30000,IF(AI25&gt;0,20000,IF(AJ25&gt;0,10000,0))))))))</f>
        <v>0</v>
      </c>
      <c r="AV25" s="562">
        <f>IF(OR(AQ25="Ausweichen",AQ25="Blocken",AQ25="Knochenbrecher",AQ25="Unterstützen"),10000,0)</f>
        <v>0</v>
      </c>
      <c r="AW25" s="557"/>
      <c r="AX25" s="543"/>
      <c r="AY25" s="549"/>
      <c r="AZ25" s="555"/>
      <c r="BB25" s="72">
        <f>IF(B36="",0,0)</f>
        <v>0</v>
      </c>
      <c r="BC25" s="72">
        <f>IF(D36="",0,0)</f>
        <v>0</v>
      </c>
      <c r="BD25" s="72">
        <f>IF(J36="",0,LEFT(J36,1))</f>
        <v>0</v>
      </c>
      <c r="BE25" s="67"/>
      <c r="BF25" s="72">
        <f>IF(M36="",0,0)</f>
        <v>0</v>
      </c>
      <c r="BG25" s="72">
        <f>IF(P36="",0,0)</f>
        <v>0</v>
      </c>
      <c r="BH25" s="72">
        <f>IF(V36="",0,LEFT(V36,1))</f>
        <v>0</v>
      </c>
    </row>
    <row r="26" spans="1:68" s="71" customFormat="1" ht="20.100000000000001" customHeight="1" x14ac:dyDescent="0.3">
      <c r="A26" s="68"/>
      <c r="B26" s="68"/>
      <c r="C26" s="68"/>
      <c r="D26" s="84" t="s">
        <v>238</v>
      </c>
      <c r="E26" s="508">
        <v>0</v>
      </c>
      <c r="F26" s="508"/>
      <c r="G26" s="508"/>
      <c r="H26" s="69"/>
      <c r="I26" s="502" t="s">
        <v>424</v>
      </c>
      <c r="J26" s="503"/>
      <c r="K26" s="503" t="s">
        <v>423</v>
      </c>
      <c r="L26" s="506"/>
      <c r="M26" s="69"/>
      <c r="N26" s="426" t="s">
        <v>239</v>
      </c>
      <c r="O26" s="427"/>
      <c r="P26" s="427"/>
      <c r="Q26" s="428"/>
      <c r="R26" s="85"/>
      <c r="S26" s="86" t="s">
        <v>240</v>
      </c>
      <c r="T26" s="509" t="str">
        <f>IF(O3="","?",VLOOKUP(O3,Datenbasis!A2:F39,6,FALSE))</f>
        <v>?</v>
      </c>
      <c r="U26" s="509"/>
      <c r="V26" s="510"/>
      <c r="W26" s="87" t="str">
        <f>IF(R26="","",R26*T26)</f>
        <v/>
      </c>
      <c r="X26" s="68"/>
      <c r="Z26" s="460"/>
      <c r="AA26" s="132">
        <v>4</v>
      </c>
      <c r="AB26" s="127" t="s">
        <v>298</v>
      </c>
      <c r="AC26" s="147"/>
      <c r="AD26" s="148"/>
      <c r="AE26" s="149"/>
      <c r="AF26" s="150"/>
      <c r="AG26" s="151"/>
      <c r="AH26" s="151"/>
      <c r="AI26" s="151"/>
      <c r="AJ26" s="165"/>
      <c r="AK26" s="153"/>
      <c r="AL26" s="154"/>
      <c r="AM26" s="154"/>
      <c r="AN26" s="154"/>
      <c r="AO26" s="155"/>
      <c r="AP26" s="178">
        <f>IF(OR(AC26&gt;0,AD26&gt;0),"P",IF(AE26&gt;0,"S",IF(OR(AF26&gt;0,AG26&gt;0,AH26&gt;0,AI26&gt;0,AJ26&gt;0),"E",0)))</f>
        <v>0</v>
      </c>
      <c r="AQ26" s="236"/>
      <c r="AR26" s="181">
        <f>IF(AC26&gt;0,8,IF(AD26&gt;0,16,IF(AE26&gt;0,20,IF(OR(AF26&gt;0,AG26&gt;0,AH26&gt;0,AI26&gt;0,AJ26&gt;0),24,0))))</f>
        <v>0</v>
      </c>
      <c r="AS26" s="463"/>
      <c r="AT26" s="473"/>
      <c r="AU26" s="182">
        <f>IF(AC26&gt;0,20000,IF(AD26&gt;0,20000,IF(AE26&gt;0,40000,IF(AF26&gt;0,20000,IF(AG26&gt;0,60000,IF(AH26&gt;0,30000,IF(AI26&gt;0,20000,IF(AJ26&gt;0,10000,0))))))))</f>
        <v>0</v>
      </c>
      <c r="AV26" s="562">
        <f>IF(OR(AQ26="Ausweichen",AQ26="Blocken",AQ26="Knochenbrecher",AQ26="Unterstützen"),10000,0)</f>
        <v>0</v>
      </c>
      <c r="AW26" s="557"/>
      <c r="AX26" s="543"/>
      <c r="AY26" s="549"/>
      <c r="AZ26" s="555"/>
      <c r="BB26" s="72">
        <f>IF(B37="",0,0)</f>
        <v>0</v>
      </c>
      <c r="BC26" s="72">
        <f>IF(D37="",0,0)</f>
        <v>0</v>
      </c>
      <c r="BD26" s="72">
        <f>IF(J37="",0,LEFT(J37,1))</f>
        <v>0</v>
      </c>
      <c r="BE26" s="72"/>
      <c r="BF26" s="72">
        <f>IF(M37="",0,0)</f>
        <v>0</v>
      </c>
      <c r="BG26" s="72">
        <f>IF(P37="",0,0)</f>
        <v>0</v>
      </c>
      <c r="BH26" s="72">
        <f>IF(V37="",0,LEFT(V37,1))</f>
        <v>0</v>
      </c>
    </row>
    <row r="27" spans="1:68" s="71" customFormat="1" ht="20.100000000000001" customHeight="1" x14ac:dyDescent="0.3">
      <c r="A27" s="68"/>
      <c r="B27" s="68"/>
      <c r="C27" s="68"/>
      <c r="D27" s="88" t="s">
        <v>241</v>
      </c>
      <c r="E27" s="511">
        <v>1</v>
      </c>
      <c r="F27" s="511"/>
      <c r="G27" s="511"/>
      <c r="H27" s="69"/>
      <c r="I27" s="504"/>
      <c r="J27" s="505"/>
      <c r="K27" s="505"/>
      <c r="L27" s="507"/>
      <c r="M27" s="69"/>
      <c r="N27" s="432" t="s">
        <v>242</v>
      </c>
      <c r="O27" s="433"/>
      <c r="P27" s="433"/>
      <c r="Q27" s="434"/>
      <c r="R27" s="89"/>
      <c r="S27" s="90" t="s">
        <v>240</v>
      </c>
      <c r="T27" s="435" t="s">
        <v>243</v>
      </c>
      <c r="U27" s="435"/>
      <c r="V27" s="436"/>
      <c r="W27" s="91" t="str">
        <f>IF(R27="","",R27*10000)</f>
        <v/>
      </c>
      <c r="X27" s="68"/>
      <c r="Z27" s="460"/>
      <c r="AA27" s="132">
        <v>5</v>
      </c>
      <c r="AB27" s="127" t="s">
        <v>299</v>
      </c>
      <c r="AC27" s="147"/>
      <c r="AD27" s="148"/>
      <c r="AE27" s="149"/>
      <c r="AF27" s="150"/>
      <c r="AG27" s="151"/>
      <c r="AH27" s="151"/>
      <c r="AI27" s="151"/>
      <c r="AJ27" s="165"/>
      <c r="AK27" s="153"/>
      <c r="AL27" s="154"/>
      <c r="AM27" s="154"/>
      <c r="AN27" s="154"/>
      <c r="AO27" s="155"/>
      <c r="AP27" s="178">
        <f>IF(OR(AC27&gt;0,AD27&gt;0),"P",IF(AE27&gt;0,"S",IF(OR(AF27&gt;0,AG27&gt;0,AH27&gt;0,AI27&gt;0,AJ27&gt;0),"E",0)))</f>
        <v>0</v>
      </c>
      <c r="AQ27" s="236"/>
      <c r="AR27" s="181">
        <f>IF(AC27&gt;0,10,IF(AD27&gt;0,20,IF(AE27&gt;0,24,IF(OR(AF27&gt;0,AG27&gt;0,AH27&gt;0,AI27&gt;0,AJ27&gt;0),28,0))))</f>
        <v>0</v>
      </c>
      <c r="AS27" s="463"/>
      <c r="AT27" s="473"/>
      <c r="AU27" s="182">
        <f>IF(AC27&gt;0,20000,IF(AD27&gt;0,20000,IF(AE27&gt;0,40000,IF(AF27&gt;0,20000,IF(AG27&gt;0,60000,IF(AH27&gt;0,30000,IF(AI27&gt;0,20000,IF(AJ27&gt;0,10000,0))))))))</f>
        <v>0</v>
      </c>
      <c r="AV27" s="562">
        <f>IF(OR(AQ27="Ausweichen",AQ27="Blocken",AQ27="Knochenbrecher",AQ27="Unterstützen"),10000,0)</f>
        <v>0</v>
      </c>
      <c r="AW27" s="557"/>
      <c r="AX27" s="543"/>
      <c r="AY27" s="549"/>
      <c r="AZ27" s="555"/>
      <c r="BB27" s="72">
        <f>IF(B38="",0,0)</f>
        <v>0</v>
      </c>
      <c r="BC27" s="72">
        <f>IF(D38="",0,0)</f>
        <v>0</v>
      </c>
      <c r="BD27" s="72">
        <f>IF(J38="",0,LEFT(J38,1))</f>
        <v>0</v>
      </c>
      <c r="BE27" s="72"/>
      <c r="BF27" s="72">
        <f>IF(M38="",0,0)</f>
        <v>0</v>
      </c>
      <c r="BG27" s="72">
        <f>IF(P38="",0,0)</f>
        <v>0</v>
      </c>
      <c r="BH27" s="72">
        <f>IF(V38="",0,LEFT(V38,1))</f>
        <v>0</v>
      </c>
    </row>
    <row r="28" spans="1:68" s="71" customFormat="1" ht="20.100000000000001" customHeight="1" thickBot="1" x14ac:dyDescent="0.35">
      <c r="A28" s="68"/>
      <c r="B28" s="68"/>
      <c r="C28" s="68"/>
      <c r="D28" s="84" t="s">
        <v>244</v>
      </c>
      <c r="E28" s="425">
        <f>BC42</f>
        <v>0</v>
      </c>
      <c r="F28" s="425"/>
      <c r="G28" s="425"/>
      <c r="H28" s="69"/>
      <c r="I28" s="525">
        <f>COUNTA(B33:C41,M33:O41)</f>
        <v>0</v>
      </c>
      <c r="J28" s="526"/>
      <c r="K28" s="526">
        <f>SUM(R8:S23)</f>
        <v>0</v>
      </c>
      <c r="L28" s="529"/>
      <c r="M28" s="69"/>
      <c r="N28" s="426" t="s">
        <v>245</v>
      </c>
      <c r="O28" s="427"/>
      <c r="P28" s="427"/>
      <c r="Q28" s="428"/>
      <c r="R28" s="85"/>
      <c r="S28" s="86" t="s">
        <v>240</v>
      </c>
      <c r="T28" s="429" t="s">
        <v>243</v>
      </c>
      <c r="U28" s="429"/>
      <c r="V28" s="430"/>
      <c r="W28" s="87" t="str">
        <f t="shared" ref="W28" si="0">IF(R28="","",R28*10000)</f>
        <v/>
      </c>
      <c r="X28" s="68"/>
      <c r="Z28" s="461"/>
      <c r="AA28" s="133">
        <v>6</v>
      </c>
      <c r="AB28" s="128" t="s">
        <v>300</v>
      </c>
      <c r="AC28" s="156"/>
      <c r="AD28" s="157"/>
      <c r="AE28" s="158"/>
      <c r="AF28" s="159"/>
      <c r="AG28" s="160"/>
      <c r="AH28" s="160"/>
      <c r="AI28" s="160"/>
      <c r="AJ28" s="166"/>
      <c r="AK28" s="162"/>
      <c r="AL28" s="163"/>
      <c r="AM28" s="163"/>
      <c r="AN28" s="163"/>
      <c r="AO28" s="164"/>
      <c r="AP28" s="179">
        <f>IF(OR(AC28&gt;0,AD28&gt;0),"P",IF(AE28&gt;0,"S",IF(OR(AF28&gt;0,AG28&gt;0,AH28&gt;0,AI28&gt;0,AJ28&gt;0),"E",0)))</f>
        <v>0</v>
      </c>
      <c r="AQ28" s="237"/>
      <c r="AR28" s="183">
        <f>IF(AC28&gt;0,15,IF(AD28&gt;0,30,IF(AE28&gt;0,34,IF(OR(AF28&gt;0,AG28&gt;0,AH28&gt;0,AI28&gt;0,AJ28&gt;0),38,0))))</f>
        <v>0</v>
      </c>
      <c r="AS28" s="464"/>
      <c r="AT28" s="474"/>
      <c r="AU28" s="184">
        <f>IF(AC28&gt;0,20000,IF(AD28&gt;0,20000,IF(AE28&gt;0,40000,IF(AF28&gt;0,20000,IF(AG28&gt;0,60000,IF(AH28&gt;0,30000,IF(AI28&gt;0,20000,IF(AJ28&gt;0,10000,0))))))))</f>
        <v>0</v>
      </c>
      <c r="AV28" s="563">
        <f>IF(OR(AQ28="Ausweichen",AQ28="Blocken",AQ28="Knochenbrecher",AQ28="Unterstützen"),10000,0)</f>
        <v>0</v>
      </c>
      <c r="AW28" s="558"/>
      <c r="AX28" s="544"/>
      <c r="AY28" s="550"/>
      <c r="AZ28" s="555"/>
      <c r="BB28" s="72">
        <f>IF(B39="",0,0)</f>
        <v>0</v>
      </c>
      <c r="BC28" s="72">
        <f>IF(D39="",0,0)</f>
        <v>0</v>
      </c>
      <c r="BD28" s="72">
        <f>IF(J39="",0,LEFT(J39,1))</f>
        <v>0</v>
      </c>
      <c r="BE28" s="72"/>
      <c r="BF28" s="72">
        <f>IF(M39="",0,0)</f>
        <v>0</v>
      </c>
      <c r="BG28" s="72">
        <f>IF(P39="",0,0)</f>
        <v>0</v>
      </c>
      <c r="BH28" s="72">
        <f>IF(V39="",0,LEFT(V39,1))</f>
        <v>0</v>
      </c>
    </row>
    <row r="29" spans="1:68" s="71" customFormat="1" ht="20.100000000000001" customHeight="1" x14ac:dyDescent="0.3">
      <c r="A29" s="68"/>
      <c r="B29" s="68"/>
      <c r="C29" s="68"/>
      <c r="D29" s="88" t="s">
        <v>246</v>
      </c>
      <c r="E29" s="431">
        <f>BF42</f>
        <v>0</v>
      </c>
      <c r="F29" s="431"/>
      <c r="G29" s="431"/>
      <c r="H29" s="69"/>
      <c r="I29" s="525"/>
      <c r="J29" s="526"/>
      <c r="K29" s="526"/>
      <c r="L29" s="529"/>
      <c r="M29" s="69"/>
      <c r="N29" s="432" t="s">
        <v>247</v>
      </c>
      <c r="O29" s="433"/>
      <c r="P29" s="433"/>
      <c r="Q29" s="434"/>
      <c r="R29" s="89"/>
      <c r="S29" s="90" t="s">
        <v>240</v>
      </c>
      <c r="T29" s="435" t="s">
        <v>248</v>
      </c>
      <c r="U29" s="435"/>
      <c r="V29" s="436"/>
      <c r="W29" s="91" t="str">
        <f>IF(R29="","",R29*50000)</f>
        <v/>
      </c>
      <c r="X29" s="68"/>
      <c r="Z29" s="459">
        <v>4</v>
      </c>
      <c r="AA29" s="131">
        <v>0</v>
      </c>
      <c r="AB29" s="126" t="s">
        <v>294</v>
      </c>
      <c r="AC29" s="238"/>
      <c r="AD29" s="239"/>
      <c r="AE29" s="240"/>
      <c r="AF29" s="241"/>
      <c r="AG29" s="242"/>
      <c r="AH29" s="242"/>
      <c r="AI29" s="242"/>
      <c r="AJ29" s="246"/>
      <c r="AK29" s="244"/>
      <c r="AL29" s="242"/>
      <c r="AM29" s="242"/>
      <c r="AN29" s="242"/>
      <c r="AO29" s="243"/>
      <c r="AP29" s="177">
        <f>IF(OR(AC29&gt;0,AD29&gt;0),"P",IF(AE29&gt;0,"S",IF(OR(AF29&gt;0,AG29&gt;0,AH29&gt;0,AI29&gt;0,AJ29&gt;0),"E",0)))</f>
        <v>0</v>
      </c>
      <c r="AQ29" s="245"/>
      <c r="AR29" s="180"/>
      <c r="AS29" s="462">
        <f>SUM(AR30:AR35)</f>
        <v>0</v>
      </c>
      <c r="AT29" s="472" t="str">
        <f>IF(AND(AR30&gt;0,AR31=0,AR32=0,AR33=0,AR34=0,AR35=0),", "&amp;AQ30,IF(AND(AR30&gt;0,AR31&gt;0,AR32=0,AR33=0,AR34=0,AR35=0),", "&amp;AQ30&amp;", "&amp;AQ31,IF(AND(AR30&gt;0,AR31&gt;0,AR32&gt;0,AR33=0,AR34=0,AR35=0),", "&amp;AQ30&amp;", "&amp;AQ31&amp;", "&amp;AQ32,IF(AND(AR30&gt;0,AR31&gt;0,AR32&gt;0,AR33&gt;0,AR34=0,AR35=0),", "&amp;AQ30&amp;", "&amp;AQ31&amp;", "&amp;AQ32&amp;", "&amp;AQ33,IF(AND(AR30&gt;0,AR31&gt;0,AR32&gt;0,AR33&gt;0,AR34&gt;0,AR35=0),", "&amp;AQ30&amp;", "&amp;AQ31&amp;", "&amp;AQ32&amp;", "&amp;AQ33&amp;", "&amp;AQ34,IF(AND(AR30&gt;0,AR31&gt;0,AR32&gt;0,AR33&gt;0,AR34&gt;0,AR35&gt;0),", "&amp;AQ30&amp;", "&amp;AQ31&amp;", "&amp;AQ32&amp;", "&amp;AQ33&amp;", "&amp;AQ34&amp;", "&amp;AQ35,""))))))</f>
        <v/>
      </c>
      <c r="AU29" s="560"/>
      <c r="AV29" s="561"/>
      <c r="AW29" s="556">
        <f>SUM(AU30:AU35)+SUM(AV30:AV35)</f>
        <v>0</v>
      </c>
      <c r="AX29" s="547">
        <f>IF(O11="",0,O11+AW29)</f>
        <v>0</v>
      </c>
      <c r="AY29" s="548">
        <f>IF(O11="",0,IF(OR(D11="Rotzling-Feldspieler (Ro)",D11="Rotzling-Feldspieler-Geselle (Ro)",D11="Gnoblar-Feldspieler (O-DR)",D11="Gnoblar-Feldspieler-Geselle (O-DR)",D11="Gnoblar-Feldspieler (O-WS)",D11="Gnoblar-Feldspieler-Geselle (O-WS)"),AX29-15000,IF(T11="Ja",0,AX29)))</f>
        <v>0</v>
      </c>
      <c r="AZ29" s="554"/>
      <c r="BB29" s="72">
        <f>IF(B40="",0,0)</f>
        <v>0</v>
      </c>
      <c r="BC29" s="72">
        <f>IF(D40="",0,0)</f>
        <v>0</v>
      </c>
      <c r="BD29" s="72">
        <f>IF(J40="",0,LEFT(J40,1))</f>
        <v>0</v>
      </c>
      <c r="BE29" s="72"/>
      <c r="BF29" s="72">
        <f>IF(M40="",0,0)</f>
        <v>0</v>
      </c>
      <c r="BG29" s="72">
        <f>IF(P40="",0,0)</f>
        <v>0</v>
      </c>
      <c r="BH29" s="72">
        <f>IF(V40="",0,LEFT(V40,1))</f>
        <v>0</v>
      </c>
    </row>
    <row r="30" spans="1:68" s="71" customFormat="1" ht="20.100000000000001" customHeight="1" x14ac:dyDescent="0.3">
      <c r="A30" s="68"/>
      <c r="B30" s="68"/>
      <c r="C30" s="68"/>
      <c r="D30" s="84" t="s">
        <v>249</v>
      </c>
      <c r="E30" s="512">
        <v>0</v>
      </c>
      <c r="F30" s="512"/>
      <c r="G30" s="512"/>
      <c r="H30" s="69"/>
      <c r="I30" s="527"/>
      <c r="J30" s="528"/>
      <c r="K30" s="528"/>
      <c r="L30" s="530"/>
      <c r="M30" s="69"/>
      <c r="N30" s="513" t="s">
        <v>250</v>
      </c>
      <c r="O30" s="514"/>
      <c r="P30" s="514"/>
      <c r="Q30" s="515"/>
      <c r="R30" s="516">
        <f>SUM(AX8:AX119,W26:W29)</f>
        <v>0</v>
      </c>
      <c r="S30" s="517"/>
      <c r="T30" s="518" t="s">
        <v>251</v>
      </c>
      <c r="U30" s="518"/>
      <c r="V30" s="519"/>
      <c r="W30" s="92">
        <f>SUM(AY8:AY119,W26:W29)</f>
        <v>0</v>
      </c>
      <c r="X30" s="68"/>
      <c r="Z30" s="460"/>
      <c r="AA30" s="132">
        <v>1</v>
      </c>
      <c r="AB30" s="127" t="s">
        <v>295</v>
      </c>
      <c r="AC30" s="147"/>
      <c r="AD30" s="148"/>
      <c r="AE30" s="149"/>
      <c r="AF30" s="150"/>
      <c r="AG30" s="151"/>
      <c r="AH30" s="151"/>
      <c r="AI30" s="151"/>
      <c r="AJ30" s="165"/>
      <c r="AK30" s="153"/>
      <c r="AL30" s="154"/>
      <c r="AM30" s="154"/>
      <c r="AN30" s="154"/>
      <c r="AO30" s="155"/>
      <c r="AP30" s="178">
        <f>IF(OR(AC30&gt;0,AD30&gt;0),"P",IF(AE30&gt;0,"S",IF(OR(AF30&gt;0,AG30&gt;0,AH30&gt;0,AI30&gt;0,AJ30&gt;0),"E",0)))</f>
        <v>0</v>
      </c>
      <c r="AQ30" s="236"/>
      <c r="AR30" s="181">
        <f>IF(AC30&gt;0,3,IF(AD30&gt;0,6,IF(AE30&gt;0,10,IF(OR(AF30&gt;0,AG30&gt;0,AH30&gt;0,AI30&gt;0,AJ30&gt;0),14,0))))</f>
        <v>0</v>
      </c>
      <c r="AS30" s="463"/>
      <c r="AT30" s="473"/>
      <c r="AU30" s="182">
        <f>IF(AC30&gt;0,20000,IF(AD30&gt;0,20000,IF(AE30&gt;0,40000,IF(AF30&gt;0,20000,IF(AG30&gt;0,60000,IF(AH30&gt;0,30000,IF(AI30&gt;0,20000,IF(AJ30&gt;0,10000,0))))))))</f>
        <v>0</v>
      </c>
      <c r="AV30" s="562">
        <f>IF(OR(AQ30="Ausweichen",AQ30="Blocken",AQ30="Knochenbrecher",AQ30="Unterstützen"),10000,0)</f>
        <v>0</v>
      </c>
      <c r="AW30" s="557"/>
      <c r="AX30" s="543"/>
      <c r="AY30" s="549"/>
      <c r="AZ30" s="555"/>
      <c r="BB30" s="72">
        <f>IF(B41="",0,0)</f>
        <v>0</v>
      </c>
      <c r="BC30" s="72">
        <f>IF(D41="",0,0)</f>
        <v>0</v>
      </c>
      <c r="BD30" s="72">
        <f>IF(J41="",0,LEFT(J41,1))</f>
        <v>0</v>
      </c>
      <c r="BE30" s="72"/>
      <c r="BF30" s="72">
        <f>IF(M41="",0,0)</f>
        <v>0</v>
      </c>
      <c r="BG30" s="72">
        <f>IF(P41="",0,0)</f>
        <v>0</v>
      </c>
      <c r="BH30" s="72">
        <f>IF(V41="",0,LEFT(V41,1))</f>
        <v>0</v>
      </c>
    </row>
    <row r="31" spans="1:68" x14ac:dyDescent="0.3">
      <c r="A31" s="64"/>
      <c r="B31" s="520" t="s">
        <v>252</v>
      </c>
      <c r="C31" s="520"/>
      <c r="D31" s="64"/>
      <c r="E31" s="65"/>
      <c r="F31" s="65"/>
      <c r="G31" s="65"/>
      <c r="H31" s="65"/>
      <c r="I31" s="65"/>
      <c r="J31" s="65"/>
      <c r="K31" s="65"/>
      <c r="L31" s="65"/>
      <c r="M31" s="65"/>
      <c r="N31" s="64"/>
      <c r="O31" s="64"/>
      <c r="P31" s="64"/>
      <c r="Q31" s="64"/>
      <c r="R31" s="64"/>
      <c r="S31" s="64"/>
      <c r="T31" s="65"/>
      <c r="U31" s="65"/>
      <c r="V31" s="65"/>
      <c r="W31" s="64"/>
      <c r="X31" s="64"/>
      <c r="Z31" s="460"/>
      <c r="AA31" s="132">
        <v>2</v>
      </c>
      <c r="AB31" s="127" t="s">
        <v>296</v>
      </c>
      <c r="AC31" s="147"/>
      <c r="AD31" s="148"/>
      <c r="AE31" s="149"/>
      <c r="AF31" s="150"/>
      <c r="AG31" s="151"/>
      <c r="AH31" s="151"/>
      <c r="AI31" s="151"/>
      <c r="AJ31" s="165"/>
      <c r="AK31" s="153"/>
      <c r="AL31" s="154"/>
      <c r="AM31" s="154"/>
      <c r="AN31" s="154"/>
      <c r="AO31" s="155"/>
      <c r="AP31" s="178">
        <f>IF(OR(AC31&gt;0,AD31&gt;0),"P",IF(AE31&gt;0,"S",IF(OR(AF31&gt;0,AG31&gt;0,AH31&gt;0,AI31&gt;0,AJ31&gt;0),"E",0)))</f>
        <v>0</v>
      </c>
      <c r="AQ31" s="236"/>
      <c r="AR31" s="181">
        <f>IF(AC31&gt;0,4,IF(AD31&gt;0,8,IF(AE31&gt;0,12,IF(OR(AF31&gt;0,AG31&gt;0,AH31&gt;0,AI31&gt;0,AJ31&gt;0),16,0))))</f>
        <v>0</v>
      </c>
      <c r="AS31" s="463"/>
      <c r="AT31" s="473"/>
      <c r="AU31" s="182">
        <f>IF(AC31&gt;0,20000,IF(AD31&gt;0,20000,IF(AE31&gt;0,40000,IF(AF31&gt;0,20000,IF(AG31&gt;0,60000,IF(AH31&gt;0,30000,IF(AI31&gt;0,20000,IF(AJ31&gt;0,10000,0))))))))</f>
        <v>0</v>
      </c>
      <c r="AV31" s="562">
        <f>IF(OR(AQ31="Ausweichen",AQ31="Blocken",AQ31="Knochenbrecher",AQ31="Unterstützen"),10000,0)</f>
        <v>0</v>
      </c>
      <c r="AW31" s="557"/>
      <c r="AX31" s="543"/>
      <c r="AY31" s="549"/>
      <c r="AZ31" s="555"/>
    </row>
    <row r="32" spans="1:68" x14ac:dyDescent="0.3">
      <c r="A32" s="64"/>
      <c r="B32" s="93"/>
      <c r="C32" s="94" t="s">
        <v>253</v>
      </c>
      <c r="D32" s="521" t="s">
        <v>254</v>
      </c>
      <c r="E32" s="521"/>
      <c r="F32" s="521"/>
      <c r="G32" s="521"/>
      <c r="H32" s="95"/>
      <c r="I32" s="95"/>
      <c r="J32" s="522" t="s">
        <v>255</v>
      </c>
      <c r="K32" s="523"/>
      <c r="L32" s="65"/>
      <c r="M32" s="524" t="s">
        <v>256</v>
      </c>
      <c r="N32" s="521"/>
      <c r="O32" s="521"/>
      <c r="P32" s="521" t="s">
        <v>254</v>
      </c>
      <c r="Q32" s="521"/>
      <c r="R32" s="521"/>
      <c r="S32" s="521"/>
      <c r="T32" s="521"/>
      <c r="U32" s="521"/>
      <c r="V32" s="522" t="s">
        <v>255</v>
      </c>
      <c r="W32" s="523"/>
      <c r="X32" s="64"/>
      <c r="Z32" s="460"/>
      <c r="AA32" s="132">
        <v>3</v>
      </c>
      <c r="AB32" s="127" t="s">
        <v>297</v>
      </c>
      <c r="AC32" s="147"/>
      <c r="AD32" s="148"/>
      <c r="AE32" s="149"/>
      <c r="AF32" s="150"/>
      <c r="AG32" s="151"/>
      <c r="AH32" s="151"/>
      <c r="AI32" s="151"/>
      <c r="AJ32" s="165"/>
      <c r="AK32" s="153"/>
      <c r="AL32" s="154"/>
      <c r="AM32" s="154"/>
      <c r="AN32" s="154"/>
      <c r="AO32" s="155"/>
      <c r="AP32" s="178">
        <f>IF(OR(AC32&gt;0,AD32&gt;0),"P",IF(AE32&gt;0,"S",IF(OR(AF32&gt;0,AG32&gt;0,AH32&gt;0,AI32&gt;0,AJ32&gt;0),"E",0)))</f>
        <v>0</v>
      </c>
      <c r="AQ32" s="236"/>
      <c r="AR32" s="181">
        <f>IF(AC32&gt;0,6,IF(AD32&gt;0,12,IF(AE32&gt;0,16,IF(OR(AF32&gt;0,AG32&gt;0,AH32&gt;0,AI32&gt;0,AJ32&gt;0),20,0))))</f>
        <v>0</v>
      </c>
      <c r="AS32" s="463"/>
      <c r="AT32" s="473"/>
      <c r="AU32" s="182">
        <f>IF(AC32&gt;0,20000,IF(AD32&gt;0,20000,IF(AE32&gt;0,40000,IF(AF32&gt;0,20000,IF(AG32&gt;0,60000,IF(AH32&gt;0,30000,IF(AI32&gt;0,20000,IF(AJ32&gt;0,10000,0))))))))</f>
        <v>0</v>
      </c>
      <c r="AV32" s="562">
        <f>IF(OR(AQ32="Ausweichen",AQ32="Blocken",AQ32="Knochenbrecher",AQ32="Unterstützen"),10000,0)</f>
        <v>0</v>
      </c>
      <c r="AW32" s="557"/>
      <c r="AX32" s="543"/>
      <c r="AY32" s="549"/>
      <c r="AZ32" s="555"/>
      <c r="BB32" s="424" t="s">
        <v>425</v>
      </c>
      <c r="BC32" s="424"/>
      <c r="BE32" s="424" t="s">
        <v>426</v>
      </c>
      <c r="BF32" s="424"/>
    </row>
    <row r="33" spans="1:60" x14ac:dyDescent="0.3">
      <c r="A33" s="64"/>
      <c r="B33" s="531"/>
      <c r="C33" s="532"/>
      <c r="D33" s="533"/>
      <c r="E33" s="534"/>
      <c r="F33" s="534"/>
      <c r="G33" s="534"/>
      <c r="H33" s="534"/>
      <c r="I33" s="535"/>
      <c r="J33" s="531"/>
      <c r="K33" s="532"/>
      <c r="L33" s="65"/>
      <c r="M33" s="533"/>
      <c r="N33" s="534"/>
      <c r="O33" s="535"/>
      <c r="P33" s="533"/>
      <c r="Q33" s="534"/>
      <c r="R33" s="534"/>
      <c r="S33" s="534"/>
      <c r="T33" s="534"/>
      <c r="U33" s="535"/>
      <c r="V33" s="531"/>
      <c r="W33" s="532"/>
      <c r="X33" s="64"/>
      <c r="Z33" s="460"/>
      <c r="AA33" s="132">
        <v>4</v>
      </c>
      <c r="AB33" s="127" t="s">
        <v>298</v>
      </c>
      <c r="AC33" s="147"/>
      <c r="AD33" s="148"/>
      <c r="AE33" s="149"/>
      <c r="AF33" s="150"/>
      <c r="AG33" s="151"/>
      <c r="AH33" s="151"/>
      <c r="AI33" s="151"/>
      <c r="AJ33" s="165"/>
      <c r="AK33" s="153"/>
      <c r="AL33" s="154"/>
      <c r="AM33" s="154"/>
      <c r="AN33" s="154"/>
      <c r="AO33" s="155"/>
      <c r="AP33" s="178">
        <f>IF(OR(AC33&gt;0,AD33&gt;0),"P",IF(AE33&gt;0,"S",IF(OR(AF33&gt;0,AG33&gt;0,AH33&gt;0,AI33&gt;0,AJ33&gt;0),"E",0)))</f>
        <v>0</v>
      </c>
      <c r="AQ33" s="236"/>
      <c r="AR33" s="181">
        <f>IF(AC33&gt;0,8,IF(AD33&gt;0,16,IF(AE33&gt;0,20,IF(OR(AF33&gt;0,AG33&gt;0,AH33&gt;0,AI33&gt;0,AJ33&gt;0),24,0))))</f>
        <v>0</v>
      </c>
      <c r="AS33" s="463"/>
      <c r="AT33" s="473"/>
      <c r="AU33" s="182">
        <f>IF(AC33&gt;0,20000,IF(AD33&gt;0,20000,IF(AE33&gt;0,40000,IF(AF33&gt;0,20000,IF(AG33&gt;0,60000,IF(AH33&gt;0,30000,IF(AI33&gt;0,20000,IF(AJ33&gt;0,10000,0))))))))</f>
        <v>0</v>
      </c>
      <c r="AV33" s="562">
        <f>IF(OR(AQ33="Ausweichen",AQ33="Blocken",AQ33="Knochenbrecher",AQ33="Unterstützen"),10000,0)</f>
        <v>0</v>
      </c>
      <c r="AW33" s="557"/>
      <c r="AX33" s="543"/>
      <c r="AY33" s="549"/>
      <c r="AZ33" s="555"/>
      <c r="BB33" s="247">
        <f>BD22</f>
        <v>0</v>
      </c>
      <c r="BC33" s="248">
        <f>BH22</f>
        <v>0</v>
      </c>
      <c r="BE33" s="220">
        <f>BD46</f>
        <v>0</v>
      </c>
      <c r="BF33" s="221">
        <f>BH46</f>
        <v>0</v>
      </c>
    </row>
    <row r="34" spans="1:60" x14ac:dyDescent="0.3">
      <c r="A34" s="64"/>
      <c r="B34" s="420"/>
      <c r="C34" s="421"/>
      <c r="D34" s="417"/>
      <c r="E34" s="418"/>
      <c r="F34" s="418"/>
      <c r="G34" s="418"/>
      <c r="H34" s="418"/>
      <c r="I34" s="419"/>
      <c r="J34" s="420"/>
      <c r="K34" s="421"/>
      <c r="L34" s="65"/>
      <c r="M34" s="417"/>
      <c r="N34" s="418"/>
      <c r="O34" s="419"/>
      <c r="P34" s="417"/>
      <c r="Q34" s="418"/>
      <c r="R34" s="418"/>
      <c r="S34" s="418"/>
      <c r="T34" s="418"/>
      <c r="U34" s="419"/>
      <c r="V34" s="420"/>
      <c r="W34" s="421"/>
      <c r="X34" s="64"/>
      <c r="Z34" s="460"/>
      <c r="AA34" s="132">
        <v>5</v>
      </c>
      <c r="AB34" s="127" t="s">
        <v>299</v>
      </c>
      <c r="AC34" s="147"/>
      <c r="AD34" s="148"/>
      <c r="AE34" s="149"/>
      <c r="AF34" s="150"/>
      <c r="AG34" s="151"/>
      <c r="AH34" s="151"/>
      <c r="AI34" s="151"/>
      <c r="AJ34" s="165"/>
      <c r="AK34" s="153"/>
      <c r="AL34" s="154"/>
      <c r="AM34" s="154"/>
      <c r="AN34" s="154"/>
      <c r="AO34" s="155"/>
      <c r="AP34" s="178">
        <f>IF(OR(AC34&gt;0,AD34&gt;0),"P",IF(AE34&gt;0,"S",IF(OR(AF34&gt;0,AG34&gt;0,AH34&gt;0,AI34&gt;0,AJ34&gt;0),"E",0)))</f>
        <v>0</v>
      </c>
      <c r="AQ34" s="236"/>
      <c r="AR34" s="181">
        <f>IF(AC34&gt;0,10,IF(AD34&gt;0,20,IF(AE34&gt;0,24,IF(OR(AF34&gt;0,AG34&gt;0,AH34&gt;0,AI34&gt;0,AJ34&gt;0),28,0))))</f>
        <v>0</v>
      </c>
      <c r="AS34" s="463"/>
      <c r="AT34" s="473"/>
      <c r="AU34" s="182">
        <f>IF(AC34&gt;0,20000,IF(AD34&gt;0,20000,IF(AE34&gt;0,40000,IF(AF34&gt;0,20000,IF(AG34&gt;0,60000,IF(AH34&gt;0,30000,IF(AI34&gt;0,20000,IF(AJ34&gt;0,10000,0))))))))</f>
        <v>0</v>
      </c>
      <c r="AV34" s="562">
        <f>IF(OR(AQ34="Ausweichen",AQ34="Blocken",AQ34="Knochenbrecher",AQ34="Unterstützen"),10000,0)</f>
        <v>0</v>
      </c>
      <c r="AW34" s="557"/>
      <c r="AX34" s="543"/>
      <c r="AY34" s="549"/>
      <c r="AZ34" s="555"/>
      <c r="BB34" s="249">
        <f>BD23</f>
        <v>0</v>
      </c>
      <c r="BC34" s="250">
        <f t="shared" ref="BC34:BC41" si="1">BH23</f>
        <v>0</v>
      </c>
      <c r="BE34" s="222">
        <f t="shared" ref="BE34:BE41" si="2">BD47</f>
        <v>0</v>
      </c>
      <c r="BF34" s="223">
        <f t="shared" ref="BF34:BF41" si="3">BH47</f>
        <v>0</v>
      </c>
    </row>
    <row r="35" spans="1:60" ht="15" thickBot="1" x14ac:dyDescent="0.35">
      <c r="A35" s="64"/>
      <c r="B35" s="531"/>
      <c r="C35" s="532"/>
      <c r="D35" s="533"/>
      <c r="E35" s="534"/>
      <c r="F35" s="534"/>
      <c r="G35" s="534"/>
      <c r="H35" s="534"/>
      <c r="I35" s="535"/>
      <c r="J35" s="531"/>
      <c r="K35" s="532"/>
      <c r="L35" s="65"/>
      <c r="M35" s="533"/>
      <c r="N35" s="534"/>
      <c r="O35" s="535"/>
      <c r="P35" s="533"/>
      <c r="Q35" s="534"/>
      <c r="R35" s="534"/>
      <c r="S35" s="534"/>
      <c r="T35" s="534"/>
      <c r="U35" s="535"/>
      <c r="V35" s="531"/>
      <c r="W35" s="532"/>
      <c r="X35" s="64"/>
      <c r="Z35" s="461"/>
      <c r="AA35" s="133">
        <v>6</v>
      </c>
      <c r="AB35" s="128" t="s">
        <v>300</v>
      </c>
      <c r="AC35" s="156"/>
      <c r="AD35" s="157"/>
      <c r="AE35" s="158"/>
      <c r="AF35" s="159"/>
      <c r="AG35" s="160"/>
      <c r="AH35" s="160"/>
      <c r="AI35" s="160"/>
      <c r="AJ35" s="166"/>
      <c r="AK35" s="162"/>
      <c r="AL35" s="163"/>
      <c r="AM35" s="163"/>
      <c r="AN35" s="163"/>
      <c r="AO35" s="164"/>
      <c r="AP35" s="179">
        <f>IF(OR(AC35&gt;0,AD35&gt;0),"P",IF(AE35&gt;0,"S",IF(OR(AF35&gt;0,AG35&gt;0,AH35&gt;0,AI35&gt;0,AJ35&gt;0),"E",0)))</f>
        <v>0</v>
      </c>
      <c r="AQ35" s="237"/>
      <c r="AR35" s="183">
        <f>IF(AC35&gt;0,15,IF(AD35&gt;0,30,IF(AE35&gt;0,34,IF(OR(AF35&gt;0,AG35&gt;0,AH35&gt;0,AI35&gt;0,AJ35&gt;0),38,0))))</f>
        <v>0</v>
      </c>
      <c r="AS35" s="464"/>
      <c r="AT35" s="474"/>
      <c r="AU35" s="184">
        <f>IF(AC35&gt;0,20000,IF(AD35&gt;0,20000,IF(AE35&gt;0,40000,IF(AF35&gt;0,20000,IF(AG35&gt;0,60000,IF(AH35&gt;0,30000,IF(AI35&gt;0,20000,IF(AJ35&gt;0,10000,0))))))))</f>
        <v>0</v>
      </c>
      <c r="AV35" s="563">
        <f>IF(OR(AQ35="Ausweichen",AQ35="Blocken",AQ35="Knochenbrecher",AQ35="Unterstützen"),10000,0)</f>
        <v>0</v>
      </c>
      <c r="AW35" s="558"/>
      <c r="AX35" s="544"/>
      <c r="AY35" s="550"/>
      <c r="AZ35" s="555"/>
      <c r="BB35" s="249">
        <f>BD24</f>
        <v>0</v>
      </c>
      <c r="BC35" s="250">
        <f t="shared" si="1"/>
        <v>0</v>
      </c>
      <c r="BE35" s="222">
        <f t="shared" si="2"/>
        <v>0</v>
      </c>
      <c r="BF35" s="223">
        <f t="shared" si="3"/>
        <v>0</v>
      </c>
    </row>
    <row r="36" spans="1:60" x14ac:dyDescent="0.3">
      <c r="A36" s="64"/>
      <c r="B36" s="420"/>
      <c r="C36" s="421"/>
      <c r="D36" s="417"/>
      <c r="E36" s="418"/>
      <c r="F36" s="418"/>
      <c r="G36" s="418"/>
      <c r="H36" s="418"/>
      <c r="I36" s="419"/>
      <c r="J36" s="420"/>
      <c r="K36" s="421"/>
      <c r="L36" s="65"/>
      <c r="M36" s="417"/>
      <c r="N36" s="418"/>
      <c r="O36" s="419"/>
      <c r="P36" s="417"/>
      <c r="Q36" s="418"/>
      <c r="R36" s="418"/>
      <c r="S36" s="418"/>
      <c r="T36" s="418"/>
      <c r="U36" s="419"/>
      <c r="V36" s="420"/>
      <c r="W36" s="421"/>
      <c r="X36" s="64"/>
      <c r="Z36" s="459">
        <v>5</v>
      </c>
      <c r="AA36" s="131">
        <v>0</v>
      </c>
      <c r="AB36" s="126" t="s">
        <v>294</v>
      </c>
      <c r="AC36" s="238"/>
      <c r="AD36" s="239"/>
      <c r="AE36" s="240"/>
      <c r="AF36" s="241"/>
      <c r="AG36" s="242"/>
      <c r="AH36" s="242"/>
      <c r="AI36" s="242"/>
      <c r="AJ36" s="246"/>
      <c r="AK36" s="244"/>
      <c r="AL36" s="242"/>
      <c r="AM36" s="242"/>
      <c r="AN36" s="242"/>
      <c r="AO36" s="243"/>
      <c r="AP36" s="177">
        <f>IF(OR(AC36&gt;0,AD36&gt;0),"P",IF(AE36&gt;0,"S",IF(OR(AF36&gt;0,AG36&gt;0,AH36&gt;0,AI36&gt;0,AJ36&gt;0),"E",0)))</f>
        <v>0</v>
      </c>
      <c r="AQ36" s="245"/>
      <c r="AR36" s="180"/>
      <c r="AS36" s="462">
        <f>SUM(AR37:AR42)</f>
        <v>0</v>
      </c>
      <c r="AT36" s="472" t="str">
        <f>IF(AND(AR37&gt;0,AR38=0,AR39=0,AR40=0,AR41=0,AR42=0),", "&amp;AQ37,IF(AND(AR37&gt;0,AR38&gt;0,AR39=0,AR40=0,AR41=0,AR42=0),", "&amp;AQ37&amp;", "&amp;AQ38,IF(AND(AR37&gt;0,AR38&gt;0,AR39&gt;0,AR40=0,AR41=0,AR42=0),", "&amp;AQ37&amp;", "&amp;AQ38&amp;", "&amp;AQ39,IF(AND(AR37&gt;0,AR38&gt;0,AR39&gt;0,AR40&gt;0,AR41=0,AR42=0),", "&amp;AQ37&amp;", "&amp;AQ38&amp;", "&amp;AQ39&amp;", "&amp;AQ40,IF(AND(AR37&gt;0,AR38&gt;0,AR39&gt;0,AR40&gt;0,AR41&gt;0,AR42=0),", "&amp;AQ37&amp;", "&amp;AQ38&amp;", "&amp;AQ39&amp;", "&amp;AQ40&amp;", "&amp;AQ41,IF(AND(AR37&gt;0,AR38&gt;0,AR39&gt;0,AR40&gt;0,AR41&gt;0,AR42&gt;0),", "&amp;AQ37&amp;", "&amp;AQ38&amp;", "&amp;AQ39&amp;", "&amp;AQ40&amp;", "&amp;AQ41&amp;", "&amp;AQ42,""))))))</f>
        <v/>
      </c>
      <c r="AU36" s="560"/>
      <c r="AV36" s="561"/>
      <c r="AW36" s="556">
        <f>SUM(AU37:AU42)+SUM(AV37:AV42)</f>
        <v>0</v>
      </c>
      <c r="AX36" s="547">
        <f>IF(O12="",0,O12+AW36)</f>
        <v>0</v>
      </c>
      <c r="AY36" s="548">
        <f>IF(O12="",0,IF(OR(D12="Rotzling-Feldspieler (Ro)",D12="Rotzling-Feldspieler-Geselle (Ro)",D12="Gnoblar-Feldspieler (O-DR)",D12="Gnoblar-Feldspieler-Geselle (O-DR)",D12="Gnoblar-Feldspieler (O-WS)",D12="Gnoblar-Feldspieler-Geselle (O-WS)"),AX36-15000,IF(T12="Ja",0,AX36)))</f>
        <v>0</v>
      </c>
      <c r="AZ36" s="554"/>
      <c r="BB36" s="249">
        <f t="shared" ref="BB36:BB41" si="4">BD25</f>
        <v>0</v>
      </c>
      <c r="BC36" s="250">
        <f t="shared" si="1"/>
        <v>0</v>
      </c>
      <c r="BE36" s="222">
        <f t="shared" si="2"/>
        <v>0</v>
      </c>
      <c r="BF36" s="223">
        <f t="shared" si="3"/>
        <v>0</v>
      </c>
    </row>
    <row r="37" spans="1:60" x14ac:dyDescent="0.3">
      <c r="A37" s="64"/>
      <c r="B37" s="531"/>
      <c r="C37" s="532"/>
      <c r="D37" s="533"/>
      <c r="E37" s="534"/>
      <c r="F37" s="534"/>
      <c r="G37" s="534"/>
      <c r="H37" s="534"/>
      <c r="I37" s="535"/>
      <c r="J37" s="531"/>
      <c r="K37" s="532"/>
      <c r="L37" s="65"/>
      <c r="M37" s="533"/>
      <c r="N37" s="534"/>
      <c r="O37" s="535"/>
      <c r="P37" s="533"/>
      <c r="Q37" s="534"/>
      <c r="R37" s="534"/>
      <c r="S37" s="534"/>
      <c r="T37" s="534"/>
      <c r="U37" s="535"/>
      <c r="V37" s="531"/>
      <c r="W37" s="532"/>
      <c r="X37" s="64"/>
      <c r="Z37" s="460"/>
      <c r="AA37" s="132">
        <v>1</v>
      </c>
      <c r="AB37" s="127" t="s">
        <v>295</v>
      </c>
      <c r="AC37" s="147"/>
      <c r="AD37" s="148"/>
      <c r="AE37" s="149"/>
      <c r="AF37" s="150"/>
      <c r="AG37" s="151"/>
      <c r="AH37" s="151"/>
      <c r="AI37" s="151"/>
      <c r="AJ37" s="165"/>
      <c r="AK37" s="153"/>
      <c r="AL37" s="154"/>
      <c r="AM37" s="154"/>
      <c r="AN37" s="154"/>
      <c r="AO37" s="155"/>
      <c r="AP37" s="178">
        <f>IF(OR(AC37&gt;0,AD37&gt;0),"P",IF(AE37&gt;0,"S",IF(OR(AF37&gt;0,AG37&gt;0,AH37&gt;0,AI37&gt;0,AJ37&gt;0),"E",0)))</f>
        <v>0</v>
      </c>
      <c r="AQ37" s="236"/>
      <c r="AR37" s="181">
        <f>IF(AC37&gt;0,3,IF(AD37&gt;0,6,IF(AE37&gt;0,10,IF(OR(AF37&gt;0,AG37&gt;0,AH37&gt;0,AI37&gt;0,AJ37&gt;0),14,0))))</f>
        <v>0</v>
      </c>
      <c r="AS37" s="463"/>
      <c r="AT37" s="473"/>
      <c r="AU37" s="182">
        <f>IF(AC37&gt;0,20000,IF(AD37&gt;0,20000,IF(AE37&gt;0,40000,IF(AF37&gt;0,20000,IF(AG37&gt;0,60000,IF(AH37&gt;0,30000,IF(AI37&gt;0,20000,IF(AJ37&gt;0,10000,0))))))))</f>
        <v>0</v>
      </c>
      <c r="AV37" s="562">
        <f>IF(OR(AQ37="Ausweichen",AQ37="Blocken",AQ37="Knochenbrecher",AQ37="Unterstützen"),10000,0)</f>
        <v>0</v>
      </c>
      <c r="AW37" s="557"/>
      <c r="AX37" s="543"/>
      <c r="AY37" s="549"/>
      <c r="AZ37" s="555"/>
      <c r="BB37" s="249">
        <f t="shared" si="4"/>
        <v>0</v>
      </c>
      <c r="BC37" s="250">
        <f t="shared" si="1"/>
        <v>0</v>
      </c>
      <c r="BE37" s="222">
        <f t="shared" si="2"/>
        <v>0</v>
      </c>
      <c r="BF37" s="223">
        <f t="shared" si="3"/>
        <v>0</v>
      </c>
      <c r="BH37" s="254"/>
    </row>
    <row r="38" spans="1:60" x14ac:dyDescent="0.3">
      <c r="A38" s="64"/>
      <c r="B38" s="420"/>
      <c r="C38" s="421"/>
      <c r="D38" s="417"/>
      <c r="E38" s="418"/>
      <c r="F38" s="418"/>
      <c r="G38" s="418"/>
      <c r="H38" s="418"/>
      <c r="I38" s="419"/>
      <c r="J38" s="420"/>
      <c r="K38" s="421"/>
      <c r="L38" s="65"/>
      <c r="M38" s="417"/>
      <c r="N38" s="418"/>
      <c r="O38" s="419"/>
      <c r="P38" s="417"/>
      <c r="Q38" s="418"/>
      <c r="R38" s="418"/>
      <c r="S38" s="418"/>
      <c r="T38" s="418"/>
      <c r="U38" s="419"/>
      <c r="V38" s="420"/>
      <c r="W38" s="421"/>
      <c r="X38" s="64"/>
      <c r="Z38" s="460"/>
      <c r="AA38" s="132">
        <v>2</v>
      </c>
      <c r="AB38" s="127" t="s">
        <v>296</v>
      </c>
      <c r="AC38" s="147"/>
      <c r="AD38" s="148"/>
      <c r="AE38" s="149"/>
      <c r="AF38" s="150"/>
      <c r="AG38" s="151"/>
      <c r="AH38" s="151"/>
      <c r="AI38" s="151"/>
      <c r="AJ38" s="165"/>
      <c r="AK38" s="153"/>
      <c r="AL38" s="154"/>
      <c r="AM38" s="154"/>
      <c r="AN38" s="154"/>
      <c r="AO38" s="155"/>
      <c r="AP38" s="178">
        <f>IF(OR(AC38&gt;0,AD38&gt;0),"P",IF(AE38&gt;0,"S",IF(OR(AF38&gt;0,AG38&gt;0,AH38&gt;0,AI38&gt;0,AJ38&gt;0),"E",0)))</f>
        <v>0</v>
      </c>
      <c r="AQ38" s="236"/>
      <c r="AR38" s="181">
        <f>IF(AC38&gt;0,4,IF(AD38&gt;0,8,IF(AE38&gt;0,12,IF(OR(AF38&gt;0,AG38&gt;0,AH38&gt;0,AI38&gt;0,AJ38&gt;0),16,0))))</f>
        <v>0</v>
      </c>
      <c r="AS38" s="463"/>
      <c r="AT38" s="473"/>
      <c r="AU38" s="182">
        <f>IF(AC38&gt;0,20000,IF(AD38&gt;0,20000,IF(AE38&gt;0,40000,IF(AF38&gt;0,20000,IF(AG38&gt;0,60000,IF(AH38&gt;0,30000,IF(AI38&gt;0,20000,IF(AJ38&gt;0,10000,0))))))))</f>
        <v>0</v>
      </c>
      <c r="AV38" s="562">
        <f>IF(OR(AQ38="Ausweichen",AQ38="Blocken",AQ38="Knochenbrecher",AQ38="Unterstützen"),10000,0)</f>
        <v>0</v>
      </c>
      <c r="AW38" s="557"/>
      <c r="AX38" s="543"/>
      <c r="AY38" s="549"/>
      <c r="AZ38" s="555"/>
      <c r="BB38" s="249">
        <f t="shared" si="4"/>
        <v>0</v>
      </c>
      <c r="BC38" s="250">
        <f t="shared" si="1"/>
        <v>0</v>
      </c>
      <c r="BE38" s="222">
        <f t="shared" si="2"/>
        <v>0</v>
      </c>
      <c r="BF38" s="223">
        <f t="shared" si="3"/>
        <v>0</v>
      </c>
    </row>
    <row r="39" spans="1:60" x14ac:dyDescent="0.3">
      <c r="A39" s="64"/>
      <c r="B39" s="531"/>
      <c r="C39" s="532"/>
      <c r="D39" s="533"/>
      <c r="E39" s="534"/>
      <c r="F39" s="534"/>
      <c r="G39" s="534"/>
      <c r="H39" s="534"/>
      <c r="I39" s="535"/>
      <c r="J39" s="531"/>
      <c r="K39" s="532"/>
      <c r="L39" s="65"/>
      <c r="M39" s="533"/>
      <c r="N39" s="534"/>
      <c r="O39" s="535"/>
      <c r="P39" s="533"/>
      <c r="Q39" s="534"/>
      <c r="R39" s="534"/>
      <c r="S39" s="534"/>
      <c r="T39" s="534"/>
      <c r="U39" s="535"/>
      <c r="V39" s="531"/>
      <c r="W39" s="532"/>
      <c r="X39" s="64"/>
      <c r="Z39" s="460"/>
      <c r="AA39" s="132">
        <v>3</v>
      </c>
      <c r="AB39" s="127" t="s">
        <v>297</v>
      </c>
      <c r="AC39" s="147"/>
      <c r="AD39" s="148"/>
      <c r="AE39" s="149"/>
      <c r="AF39" s="150"/>
      <c r="AG39" s="151"/>
      <c r="AH39" s="151"/>
      <c r="AI39" s="151"/>
      <c r="AJ39" s="165"/>
      <c r="AK39" s="153"/>
      <c r="AL39" s="154"/>
      <c r="AM39" s="154"/>
      <c r="AN39" s="154"/>
      <c r="AO39" s="155"/>
      <c r="AP39" s="178">
        <f>IF(OR(AC39&gt;0,AD39&gt;0),"P",IF(AE39&gt;0,"S",IF(OR(AF39&gt;0,AG39&gt;0,AH39&gt;0,AI39&gt;0,AJ39&gt;0),"E",0)))</f>
        <v>0</v>
      </c>
      <c r="AQ39" s="236"/>
      <c r="AR39" s="181">
        <f>IF(AC39&gt;0,6,IF(AD39&gt;0,12,IF(AE39&gt;0,16,IF(OR(AF39&gt;0,AG39&gt;0,AH39&gt;0,AI39&gt;0,AJ39&gt;0),20,0))))</f>
        <v>0</v>
      </c>
      <c r="AS39" s="463"/>
      <c r="AT39" s="473"/>
      <c r="AU39" s="182">
        <f>IF(AC39&gt;0,20000,IF(AD39&gt;0,20000,IF(AE39&gt;0,40000,IF(AF39&gt;0,20000,IF(AG39&gt;0,60000,IF(AH39&gt;0,30000,IF(AI39&gt;0,20000,IF(AJ39&gt;0,10000,0))))))))</f>
        <v>0</v>
      </c>
      <c r="AV39" s="562">
        <f>IF(OR(AQ39="Ausweichen",AQ39="Blocken",AQ39="Knochenbrecher",AQ39="Unterstützen"),10000,0)</f>
        <v>0</v>
      </c>
      <c r="AW39" s="557"/>
      <c r="AX39" s="543"/>
      <c r="AY39" s="549"/>
      <c r="AZ39" s="555"/>
      <c r="BB39" s="249">
        <f t="shared" si="4"/>
        <v>0</v>
      </c>
      <c r="BC39" s="250">
        <f t="shared" si="1"/>
        <v>0</v>
      </c>
      <c r="BE39" s="222">
        <f t="shared" si="2"/>
        <v>0</v>
      </c>
      <c r="BF39" s="223">
        <f t="shared" si="3"/>
        <v>0</v>
      </c>
    </row>
    <row r="40" spans="1:60" x14ac:dyDescent="0.3">
      <c r="A40" s="64"/>
      <c r="B40" s="420"/>
      <c r="C40" s="421"/>
      <c r="D40" s="417"/>
      <c r="E40" s="418"/>
      <c r="F40" s="418"/>
      <c r="G40" s="418"/>
      <c r="H40" s="418"/>
      <c r="I40" s="419"/>
      <c r="J40" s="420"/>
      <c r="K40" s="421"/>
      <c r="L40" s="65"/>
      <c r="M40" s="417"/>
      <c r="N40" s="418"/>
      <c r="O40" s="419"/>
      <c r="P40" s="417"/>
      <c r="Q40" s="418"/>
      <c r="R40" s="418"/>
      <c r="S40" s="418"/>
      <c r="T40" s="418"/>
      <c r="U40" s="419"/>
      <c r="V40" s="420"/>
      <c r="W40" s="421"/>
      <c r="X40" s="64"/>
      <c r="Z40" s="460"/>
      <c r="AA40" s="132">
        <v>4</v>
      </c>
      <c r="AB40" s="127" t="s">
        <v>298</v>
      </c>
      <c r="AC40" s="147"/>
      <c r="AD40" s="148"/>
      <c r="AE40" s="149"/>
      <c r="AF40" s="150"/>
      <c r="AG40" s="151"/>
      <c r="AH40" s="151"/>
      <c r="AI40" s="151"/>
      <c r="AJ40" s="165"/>
      <c r="AK40" s="153"/>
      <c r="AL40" s="154"/>
      <c r="AM40" s="154"/>
      <c r="AN40" s="154"/>
      <c r="AO40" s="155"/>
      <c r="AP40" s="178">
        <f>IF(OR(AC40&gt;0,AD40&gt;0),"P",IF(AE40&gt;0,"S",IF(OR(AF40&gt;0,AG40&gt;0,AH40&gt;0,AI40&gt;0,AJ40&gt;0),"E",0)))</f>
        <v>0</v>
      </c>
      <c r="AQ40" s="236"/>
      <c r="AR40" s="181">
        <f>IF(AC40&gt;0,8,IF(AD40&gt;0,16,IF(AE40&gt;0,20,IF(OR(AF40&gt;0,AG40&gt;0,AH40&gt;0,AI40&gt;0,AJ40&gt;0),24,0))))</f>
        <v>0</v>
      </c>
      <c r="AS40" s="463"/>
      <c r="AT40" s="473"/>
      <c r="AU40" s="182">
        <f>IF(AC40&gt;0,20000,IF(AD40&gt;0,20000,IF(AE40&gt;0,40000,IF(AF40&gt;0,20000,IF(AG40&gt;0,60000,IF(AH40&gt;0,30000,IF(AI40&gt;0,20000,IF(AJ40&gt;0,10000,0))))))))</f>
        <v>0</v>
      </c>
      <c r="AV40" s="562">
        <f>IF(OR(AQ40="Ausweichen",AQ40="Blocken",AQ40="Knochenbrecher",AQ40="Unterstützen"),10000,0)</f>
        <v>0</v>
      </c>
      <c r="AW40" s="557"/>
      <c r="AX40" s="543"/>
      <c r="AY40" s="549"/>
      <c r="AZ40" s="555"/>
      <c r="BB40" s="249">
        <f t="shared" si="4"/>
        <v>0</v>
      </c>
      <c r="BC40" s="250">
        <f t="shared" si="1"/>
        <v>0</v>
      </c>
      <c r="BE40" s="222">
        <f t="shared" si="2"/>
        <v>0</v>
      </c>
      <c r="BF40" s="223">
        <f t="shared" si="3"/>
        <v>0</v>
      </c>
    </row>
    <row r="41" spans="1:60" x14ac:dyDescent="0.3">
      <c r="A41" s="64"/>
      <c r="B41" s="531"/>
      <c r="C41" s="532"/>
      <c r="D41" s="533"/>
      <c r="E41" s="534"/>
      <c r="F41" s="534"/>
      <c r="G41" s="534"/>
      <c r="H41" s="534"/>
      <c r="I41" s="535"/>
      <c r="J41" s="531"/>
      <c r="K41" s="532"/>
      <c r="L41" s="65"/>
      <c r="M41" s="533"/>
      <c r="N41" s="534"/>
      <c r="O41" s="535"/>
      <c r="P41" s="533"/>
      <c r="Q41" s="534"/>
      <c r="R41" s="534"/>
      <c r="S41" s="534"/>
      <c r="T41" s="534"/>
      <c r="U41" s="535"/>
      <c r="V41" s="531"/>
      <c r="W41" s="532"/>
      <c r="X41" s="64"/>
      <c r="Z41" s="460"/>
      <c r="AA41" s="132">
        <v>5</v>
      </c>
      <c r="AB41" s="127" t="s">
        <v>299</v>
      </c>
      <c r="AC41" s="147"/>
      <c r="AD41" s="148"/>
      <c r="AE41" s="149"/>
      <c r="AF41" s="150"/>
      <c r="AG41" s="151"/>
      <c r="AH41" s="151"/>
      <c r="AI41" s="151"/>
      <c r="AJ41" s="165"/>
      <c r="AK41" s="153"/>
      <c r="AL41" s="154"/>
      <c r="AM41" s="154"/>
      <c r="AN41" s="154"/>
      <c r="AO41" s="155"/>
      <c r="AP41" s="178">
        <f>IF(OR(AC41&gt;0,AD41&gt;0),"P",IF(AE41&gt;0,"S",IF(OR(AF41&gt;0,AG41&gt;0,AH41&gt;0,AI41&gt;0,AJ41&gt;0),"E",0)))</f>
        <v>0</v>
      </c>
      <c r="AQ41" s="236"/>
      <c r="AR41" s="181">
        <f>IF(AC41&gt;0,10,IF(AD41&gt;0,20,IF(AE41&gt;0,24,IF(OR(AF41&gt;0,AG41&gt;0,AH41&gt;0,AI41&gt;0,AJ41&gt;0),28,0))))</f>
        <v>0</v>
      </c>
      <c r="AS41" s="463"/>
      <c r="AT41" s="473"/>
      <c r="AU41" s="182">
        <f>IF(AC41&gt;0,20000,IF(AD41&gt;0,20000,IF(AE41&gt;0,40000,IF(AF41&gt;0,20000,IF(AG41&gt;0,60000,IF(AH41&gt;0,30000,IF(AI41&gt;0,20000,IF(AJ41&gt;0,10000,0))))))))</f>
        <v>0</v>
      </c>
      <c r="AV41" s="562">
        <f>IF(OR(AQ41="Ausweichen",AQ41="Blocken",AQ41="Knochenbrecher",AQ41="Unterstützen"),10000,0)</f>
        <v>0</v>
      </c>
      <c r="AW41" s="557"/>
      <c r="AX41" s="543"/>
      <c r="AY41" s="549"/>
      <c r="AZ41" s="555"/>
      <c r="BB41" s="251">
        <f t="shared" si="4"/>
        <v>0</v>
      </c>
      <c r="BC41" s="252">
        <f t="shared" si="1"/>
        <v>0</v>
      </c>
      <c r="BE41" s="224">
        <f t="shared" si="2"/>
        <v>0</v>
      </c>
      <c r="BF41" s="225">
        <f t="shared" si="3"/>
        <v>0</v>
      </c>
    </row>
    <row r="42" spans="1:60" ht="15" thickBot="1" x14ac:dyDescent="0.35">
      <c r="A42" s="64"/>
      <c r="B42" s="420"/>
      <c r="C42" s="421"/>
      <c r="D42" s="417"/>
      <c r="E42" s="418"/>
      <c r="F42" s="418"/>
      <c r="G42" s="418"/>
      <c r="H42" s="418"/>
      <c r="I42" s="419"/>
      <c r="J42" s="420"/>
      <c r="K42" s="421"/>
      <c r="L42" s="65"/>
      <c r="M42" s="417"/>
      <c r="N42" s="418"/>
      <c r="O42" s="419"/>
      <c r="P42" s="417"/>
      <c r="Q42" s="418"/>
      <c r="R42" s="418"/>
      <c r="S42" s="418"/>
      <c r="T42" s="418"/>
      <c r="U42" s="419"/>
      <c r="V42" s="420"/>
      <c r="W42" s="421"/>
      <c r="X42" s="64"/>
      <c r="Z42" s="461"/>
      <c r="AA42" s="133">
        <v>6</v>
      </c>
      <c r="AB42" s="128" t="s">
        <v>300</v>
      </c>
      <c r="AC42" s="156"/>
      <c r="AD42" s="157"/>
      <c r="AE42" s="158"/>
      <c r="AF42" s="159"/>
      <c r="AG42" s="160"/>
      <c r="AH42" s="160"/>
      <c r="AI42" s="160"/>
      <c r="AJ42" s="166"/>
      <c r="AK42" s="162"/>
      <c r="AL42" s="163"/>
      <c r="AM42" s="163"/>
      <c r="AN42" s="163"/>
      <c r="AO42" s="164"/>
      <c r="AP42" s="179">
        <f>IF(OR(AC42&gt;0,AD42&gt;0),"P",IF(AE42&gt;0,"S",IF(OR(AF42&gt;0,AG42&gt;0,AH42&gt;0,AI42&gt;0,AJ42&gt;0),"E",0)))</f>
        <v>0</v>
      </c>
      <c r="AQ42" s="237"/>
      <c r="AR42" s="183">
        <f>IF(AC42&gt;0,15,IF(AD42&gt;0,30,IF(AE42&gt;0,34,IF(OR(AF42&gt;0,AG42&gt;0,AH42&gt;0,AI42&gt;0,AJ42&gt;0),38,0))))</f>
        <v>0</v>
      </c>
      <c r="AS42" s="464"/>
      <c r="AT42" s="474"/>
      <c r="AU42" s="184">
        <f>IF(AC42&gt;0,20000,IF(AD42&gt;0,20000,IF(AE42&gt;0,40000,IF(AF42&gt;0,20000,IF(AG42&gt;0,60000,IF(AH42&gt;0,30000,IF(AI42&gt;0,20000,IF(AJ42&gt;0,10000,0))))))))</f>
        <v>0</v>
      </c>
      <c r="AV42" s="563">
        <f>IF(OR(AQ42="Ausweichen",AQ42="Blocken",AQ42="Knochenbrecher",AQ42="Unterstützen"),10000,0)</f>
        <v>0</v>
      </c>
      <c r="AW42" s="558"/>
      <c r="AX42" s="544"/>
      <c r="AY42" s="550"/>
      <c r="AZ42" s="555"/>
      <c r="BB42" s="226" t="s">
        <v>427</v>
      </c>
      <c r="BC42" s="253">
        <f>SUM(BB33+BB34+BB35+BB36+BB37+BB38+BB39+BB40+BB41+BC33+BC34+BC35+BC36+BC37+BC38+BC39+BC40+BC41)</f>
        <v>0</v>
      </c>
      <c r="BE42" s="226" t="s">
        <v>427</v>
      </c>
      <c r="BF42" s="227">
        <f>SUM(BE33+BE34+BE35+BE36+BE37+BE38+BE39+BE40+BE41+BF33+BF34+BF35+BF36+BF37+BF38+BF39+BF40+BF41)</f>
        <v>0</v>
      </c>
    </row>
    <row r="43" spans="1:60" ht="37.200000000000003" customHeight="1" x14ac:dyDescent="0.3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Z43" s="459">
        <v>6</v>
      </c>
      <c r="AA43" s="131">
        <v>0</v>
      </c>
      <c r="AB43" s="126" t="s">
        <v>294</v>
      </c>
      <c r="AC43" s="238"/>
      <c r="AD43" s="239"/>
      <c r="AE43" s="240"/>
      <c r="AF43" s="241"/>
      <c r="AG43" s="242"/>
      <c r="AH43" s="242"/>
      <c r="AI43" s="242"/>
      <c r="AJ43" s="246"/>
      <c r="AK43" s="244"/>
      <c r="AL43" s="242"/>
      <c r="AM43" s="242"/>
      <c r="AN43" s="242"/>
      <c r="AO43" s="243"/>
      <c r="AP43" s="177">
        <f>IF(OR(AC43&gt;0,AD43&gt;0),"P",IF(AE43&gt;0,"S",IF(OR(AF43&gt;0,AG43&gt;0,AH43&gt;0,AI43&gt;0,AJ43&gt;0),"E",0)))</f>
        <v>0</v>
      </c>
      <c r="AQ43" s="245"/>
      <c r="AR43" s="180"/>
      <c r="AS43" s="462">
        <f>SUM(AR44:AR49)</f>
        <v>0</v>
      </c>
      <c r="AT43" s="472" t="str">
        <f>IF(AND(AR44&gt;0,AR45=0,AR46=0,AR47=0,AR48=0,AR49=0),", "&amp;AQ44,IF(AND(AR44&gt;0,AR45&gt;0,AR46=0,AR47=0,AR48=0,AR49=0),", "&amp;AQ44&amp;", "&amp;AQ45,IF(AND(AR44&gt;0,AR45&gt;0,AR46&gt;0,AR47=0,AR48=0,AR49=0),", "&amp;AQ44&amp;", "&amp;AQ45&amp;", "&amp;AQ46,IF(AND(AR44&gt;0,AR45&gt;0,AR46&gt;0,AR47&gt;0,AR48=0,AR49=0),", "&amp;AQ44&amp;", "&amp;AQ45&amp;", "&amp;AQ46&amp;", "&amp;AQ47,IF(AND(AR44&gt;0,AR45&gt;0,AR46&gt;0,AR47&gt;0,AR48&gt;0,AR49=0),", "&amp;AQ44&amp;", "&amp;AQ45&amp;", "&amp;AQ46&amp;", "&amp;AQ47&amp;", "&amp;AQ48,IF(AND(AR44&gt;0,AR45&gt;0,AR46&gt;0,AR47&gt;0,AR48&gt;0,AR49&gt;0),", "&amp;AQ44&amp;", "&amp;AQ45&amp;", "&amp;AQ46&amp;", "&amp;AQ47&amp;", "&amp;AQ48&amp;", "&amp;AQ49,""))))))</f>
        <v/>
      </c>
      <c r="AU43" s="560"/>
      <c r="AV43" s="561"/>
      <c r="AW43" s="556">
        <f>SUM(AU44:AU49)+SUM(AV44:AV49)</f>
        <v>0</v>
      </c>
      <c r="AX43" s="547">
        <f>IF(O13="",0,O13+AW43)</f>
        <v>0</v>
      </c>
      <c r="AY43" s="548">
        <f>IF(O13="",0,IF(OR(D13="Rotzling-Feldspieler (Ro)",D13="Rotzling-Feldspieler-Geselle (Ro)",D13="Gnoblar-Feldspieler (O-DR)",D13="Gnoblar-Feldspieler-Geselle (O-DR)",D13="Gnoblar-Feldspieler (O-WS)",D13="Gnoblar-Feldspieler-Geselle (O-WS)"),AX43-15000,IF(T13="Ja",0,AX43)))</f>
        <v>0</v>
      </c>
      <c r="AZ43" s="554"/>
    </row>
    <row r="44" spans="1:60" x14ac:dyDescent="0.3">
      <c r="A44" s="65"/>
      <c r="B44" s="96" t="s">
        <v>257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Z44" s="460"/>
      <c r="AA44" s="132">
        <v>1</v>
      </c>
      <c r="AB44" s="127" t="s">
        <v>295</v>
      </c>
      <c r="AC44" s="147"/>
      <c r="AD44" s="148"/>
      <c r="AE44" s="149"/>
      <c r="AF44" s="150"/>
      <c r="AG44" s="151"/>
      <c r="AH44" s="151"/>
      <c r="AI44" s="151"/>
      <c r="AJ44" s="165"/>
      <c r="AK44" s="153"/>
      <c r="AL44" s="154"/>
      <c r="AM44" s="154"/>
      <c r="AN44" s="154"/>
      <c r="AO44" s="155"/>
      <c r="AP44" s="178">
        <f>IF(OR(AC44&gt;0,AD44&gt;0),"P",IF(AE44&gt;0,"S",IF(OR(AF44&gt;0,AG44&gt;0,AH44&gt;0,AI44&gt;0,AJ44&gt;0),"E",0)))</f>
        <v>0</v>
      </c>
      <c r="AQ44" s="236"/>
      <c r="AR44" s="181">
        <f>IF(AC44&gt;0,3,IF(AD44&gt;0,6,IF(AE44&gt;0,10,IF(OR(AF44&gt;0,AG44&gt;0,AH44&gt;0,AI44&gt;0,AJ44&gt;0),14,0))))</f>
        <v>0</v>
      </c>
      <c r="AS44" s="463"/>
      <c r="AT44" s="473"/>
      <c r="AU44" s="182">
        <f>IF(AC44&gt;0,20000,IF(AD44&gt;0,20000,IF(AE44&gt;0,40000,IF(AF44&gt;0,20000,IF(AG44&gt;0,60000,IF(AH44&gt;0,30000,IF(AI44&gt;0,20000,IF(AJ44&gt;0,10000,0))))))))</f>
        <v>0</v>
      </c>
      <c r="AV44" s="562">
        <f>IF(OR(AQ44="Ausweichen",AQ44="Blocken",AQ44="Knochenbrecher",AQ44="Unterstützen"),10000,0)</f>
        <v>0</v>
      </c>
      <c r="AW44" s="557"/>
      <c r="AX44" s="543"/>
      <c r="AY44" s="549"/>
      <c r="AZ44" s="555"/>
      <c r="BB44" s="416" t="s">
        <v>507</v>
      </c>
      <c r="BC44" s="416"/>
      <c r="BD44" s="416"/>
      <c r="BF44" s="416" t="s">
        <v>509</v>
      </c>
      <c r="BG44" s="416"/>
      <c r="BH44" s="416"/>
    </row>
    <row r="45" spans="1:60" x14ac:dyDescent="0.3">
      <c r="A45" s="65"/>
      <c r="B45" s="185"/>
      <c r="C45" s="536" t="s">
        <v>31</v>
      </c>
      <c r="D45" s="536" t="s">
        <v>219</v>
      </c>
      <c r="E45" s="538" t="s">
        <v>36</v>
      </c>
      <c r="F45" s="538" t="s">
        <v>37</v>
      </c>
      <c r="G45" s="538" t="s">
        <v>38</v>
      </c>
      <c r="H45" s="538" t="s">
        <v>39</v>
      </c>
      <c r="I45" s="538" t="s">
        <v>40</v>
      </c>
      <c r="J45" s="536" t="s">
        <v>41</v>
      </c>
      <c r="K45" s="536"/>
      <c r="L45" s="536"/>
      <c r="M45" s="536"/>
      <c r="N45" s="536"/>
      <c r="O45" s="538" t="s">
        <v>220</v>
      </c>
      <c r="P45" s="536" t="s">
        <v>30</v>
      </c>
      <c r="Q45" s="536"/>
      <c r="R45" s="536"/>
      <c r="S45" s="536"/>
      <c r="T45" s="536"/>
      <c r="U45" s="536"/>
      <c r="V45" s="536"/>
      <c r="W45" s="536"/>
      <c r="X45" s="540"/>
      <c r="Z45" s="460"/>
      <c r="AA45" s="132">
        <v>2</v>
      </c>
      <c r="AB45" s="127" t="s">
        <v>296</v>
      </c>
      <c r="AC45" s="147"/>
      <c r="AD45" s="148"/>
      <c r="AE45" s="149"/>
      <c r="AF45" s="150"/>
      <c r="AG45" s="151"/>
      <c r="AH45" s="151"/>
      <c r="AI45" s="151"/>
      <c r="AJ45" s="165"/>
      <c r="AK45" s="153"/>
      <c r="AL45" s="154"/>
      <c r="AM45" s="154"/>
      <c r="AN45" s="154"/>
      <c r="AO45" s="155"/>
      <c r="AP45" s="178">
        <f>IF(OR(AC45&gt;0,AD45&gt;0),"P",IF(AE45&gt;0,"S",IF(OR(AF45&gt;0,AG45&gt;0,AH45&gt;0,AI45&gt;0,AJ45&gt;0),"E",0)))</f>
        <v>0</v>
      </c>
      <c r="AQ45" s="236"/>
      <c r="AR45" s="181">
        <f>IF(AC45&gt;0,4,IF(AD45&gt;0,8,IF(AE45&gt;0,12,IF(OR(AF45&gt;0,AG45&gt;0,AH45&gt;0,AI45&gt;0,AJ45&gt;0),16,0))))</f>
        <v>0</v>
      </c>
      <c r="AS45" s="463"/>
      <c r="AT45" s="473"/>
      <c r="AU45" s="182">
        <f>IF(AC45&gt;0,20000,IF(AD45&gt;0,20000,IF(AE45&gt;0,40000,IF(AF45&gt;0,20000,IF(AG45&gt;0,60000,IF(AH45&gt;0,30000,IF(AI45&gt;0,20000,IF(AJ45&gt;0,10000,0))))))))</f>
        <v>0</v>
      </c>
      <c r="AV45" s="562">
        <f>IF(OR(AQ45="Ausweichen",AQ45="Blocken",AQ45="Knochenbrecher",AQ45="Unterstützen"),10000,0)</f>
        <v>0</v>
      </c>
      <c r="AW45" s="557"/>
      <c r="AX45" s="543"/>
      <c r="AY45" s="549"/>
      <c r="AZ45" s="555"/>
      <c r="BB45" s="71" t="s">
        <v>253</v>
      </c>
      <c r="BC45" s="71" t="s">
        <v>503</v>
      </c>
      <c r="BD45" s="71" t="s">
        <v>508</v>
      </c>
      <c r="BF45" s="71" t="s">
        <v>253</v>
      </c>
      <c r="BG45" s="71" t="s">
        <v>503</v>
      </c>
      <c r="BH45" s="71" t="s">
        <v>508</v>
      </c>
    </row>
    <row r="46" spans="1:60" s="71" customFormat="1" ht="14.4" customHeight="1" x14ac:dyDescent="0.3">
      <c r="A46" s="65"/>
      <c r="B46" s="186"/>
      <c r="C46" s="537"/>
      <c r="D46" s="537"/>
      <c r="E46" s="539"/>
      <c r="F46" s="539"/>
      <c r="G46" s="539"/>
      <c r="H46" s="539"/>
      <c r="I46" s="539"/>
      <c r="J46" s="537"/>
      <c r="K46" s="537"/>
      <c r="L46" s="537"/>
      <c r="M46" s="537"/>
      <c r="N46" s="537"/>
      <c r="O46" s="539"/>
      <c r="P46" s="537"/>
      <c r="Q46" s="537"/>
      <c r="R46" s="537"/>
      <c r="S46" s="537"/>
      <c r="T46" s="537"/>
      <c r="U46" s="537"/>
      <c r="V46" s="537"/>
      <c r="W46" s="537"/>
      <c r="X46" s="541"/>
      <c r="Z46" s="460"/>
      <c r="AA46" s="132">
        <v>3</v>
      </c>
      <c r="AB46" s="127" t="s">
        <v>297</v>
      </c>
      <c r="AC46" s="147"/>
      <c r="AD46" s="148"/>
      <c r="AE46" s="149"/>
      <c r="AF46" s="150"/>
      <c r="AG46" s="151"/>
      <c r="AH46" s="151"/>
      <c r="AI46" s="151"/>
      <c r="AJ46" s="165"/>
      <c r="AK46" s="153"/>
      <c r="AL46" s="154"/>
      <c r="AM46" s="154"/>
      <c r="AN46" s="154"/>
      <c r="AO46" s="155"/>
      <c r="AP46" s="178">
        <f>IF(OR(AC46&gt;0,AD46&gt;0),"P",IF(AE46&gt;0,"S",IF(OR(AF46&gt;0,AG46&gt;0,AH46&gt;0,AI46&gt;0,AJ46&gt;0),"E",0)))</f>
        <v>0</v>
      </c>
      <c r="AQ46" s="236"/>
      <c r="AR46" s="181">
        <f>IF(AC46&gt;0,6,IF(AD46&gt;0,12,IF(AE46&gt;0,16,IF(OR(AF46&gt;0,AG46&gt;0,AH46&gt;0,AI46&gt;0,AJ46&gt;0),20,0))))</f>
        <v>0</v>
      </c>
      <c r="AS46" s="463"/>
      <c r="AT46" s="473"/>
      <c r="AU46" s="182">
        <f>IF(AC46&gt;0,20000,IF(AD46&gt;0,20000,IF(AE46&gt;0,40000,IF(AF46&gt;0,20000,IF(AG46&gt;0,60000,IF(AH46&gt;0,30000,IF(AI46&gt;0,20000,IF(AJ46&gt;0,10000,0))))))))</f>
        <v>0</v>
      </c>
      <c r="AV46" s="562">
        <f>IF(OR(AQ46="Ausweichen",AQ46="Blocken",AQ46="Knochenbrecher",AQ46="Unterstützen"),10000,0)</f>
        <v>0</v>
      </c>
      <c r="AW46" s="557"/>
      <c r="AX46" s="543"/>
      <c r="AY46" s="549"/>
      <c r="AZ46" s="555"/>
      <c r="BB46" s="72">
        <f>IF(B33="",0,0)</f>
        <v>0</v>
      </c>
      <c r="BC46" s="72">
        <f>IF(D33="",0,0)</f>
        <v>0</v>
      </c>
      <c r="BD46" s="72">
        <f>IF(J33="",0,MID(J33,7,1))</f>
        <v>0</v>
      </c>
      <c r="BF46" s="72">
        <f>IF(M33="",0,0)</f>
        <v>0</v>
      </c>
      <c r="BG46" s="72">
        <f>IF(P33="",0,0)</f>
        <v>0</v>
      </c>
      <c r="BH46" s="72">
        <f>IF(V33="",0,LEFT(V41,1))</f>
        <v>0</v>
      </c>
    </row>
    <row r="47" spans="1:60" s="71" customFormat="1" ht="27.9" customHeight="1" x14ac:dyDescent="0.3">
      <c r="A47" s="65"/>
      <c r="B47" s="187">
        <v>1</v>
      </c>
      <c r="C47" s="188" t="str">
        <f>IF($O$3="","",IF($O$3="Amazonen",Datenbasis!AS2,IF($O$3="Schwarzorks",Datenbasis!AS21,IF($O$3="Bretonen",Datenbasis!AS40,IF($O$3="Chaos-Auserkorene",Datenbasis!AS59,IF($O$3="Chaoszwerge - DR",Datenbasis!AS78,IF($O$3="Chaoszwerge - CC",Datenbasis!AS97,IF($O$3="Chaosrenegarten",Datenbasis!AS116,IF($O$3="Dunkelelfen",Datenbasis!AS135,C98)))))))))</f>
        <v/>
      </c>
      <c r="D47" s="188" t="str">
        <f>IF($O$3="","",IF($O$3="Amazonen",Datenbasis!AK2,IF($O$3="Schwarzorks",Datenbasis!AK21,IF($O$3="Bretonen",Datenbasis!AK40,IF($O$3="Chaos-Auserkorene",Datenbasis!AK59,IF($O$3="Chaoszwerge - DR",Datenbasis!AK78,IF($O$3="Chaoszwerge - CC",Datenbasis!AK97,IF($O$3="Chaosrenegarten",Datenbasis!AK116,IF($O$3="Dunkelelfen",Datenbasis!AK135,D98)))))))))</f>
        <v/>
      </c>
      <c r="E47" s="187" t="str">
        <f>IF($O$3="","",IF($O$3="Amazonen",Datenbasis!AL2,IF($O$3="Schwarzorks",Datenbasis!AL21,IF($O$3="Bretonen",Datenbasis!AL40,IF($O$3="Chaos-Auserkorene",Datenbasis!AL59,IF($O$3="Chaoszwerge - DR",Datenbasis!AL78,IF($O$3="Chaoszwerge - CC",Datenbasis!AL97,IF($O$3="Chaosrenegarten",Datenbasis!AL116,IF($O$3="Dunkelelfen",Datenbasis!AL135,E98)))))))))</f>
        <v/>
      </c>
      <c r="F47" s="187" t="str">
        <f>IF($O$3="","",IF($O$3="Amazonen",Datenbasis!AM2,IF($O$3="Schwarzorks",Datenbasis!AM21,IF($O$3="Bretonen",Datenbasis!AM40,IF($O$3="Chaos-Auserkorene",Datenbasis!AM59,IF($O$3="Chaoszwerge - DR",Datenbasis!AM78,IF($O$3="Chaoszwerge - CC",Datenbasis!AM97,IF($O$3="Chaosrenegarten",Datenbasis!AM116,IF($O$3="Dunkelelfen",Datenbasis!AM135,F98)))))))))</f>
        <v/>
      </c>
      <c r="G47" s="187" t="str">
        <f>IF($O$3="","",IF($O$3="Amazonen",Datenbasis!AN2,IF($O$3="Schwarzorks",Datenbasis!AN21,IF($O$3="Bretonen",Datenbasis!AN40,IF($O$3="Chaos-Auserkorene",Datenbasis!AN59,IF($O$3="Chaoszwerge - DR",Datenbasis!AN78,IF($O$3="Chaoszwerge - CC",Datenbasis!AN97,IF($O$3="Chaosrenegarten",Datenbasis!AN116,IF($O$3="Dunkelelfen",Datenbasis!AN135,G98)))))))))</f>
        <v/>
      </c>
      <c r="H47" s="187" t="str">
        <f>IF($O$3="","",IF($O$3="Amazonen",Datenbasis!AO2,IF($O$3="Schwarzorks",Datenbasis!AO21,IF($O$3="Bretonen",Datenbasis!AO40,IF($O$3="Chaos-Auserkorene",Datenbasis!AO59,IF($O$3="Chaoszwerge - DR",Datenbasis!AO78,IF($O$3="Chaoszwerge - CC",Datenbasis!AO97,IF($O$3="Chaosrenegarten",Datenbasis!AO116,IF($O$3="Dunkelelfen",Datenbasis!AO135,H98)))))))))</f>
        <v/>
      </c>
      <c r="I47" s="187" t="str">
        <f>IF($O$3="","",IF($O$3="Amazonen",Datenbasis!AP2,IF($O$3="Schwarzorks",Datenbasis!AP21,IF($O$3="Bretonen",Datenbasis!AP40,IF($O$3="Chaos-Auserkorene",Datenbasis!AP59,IF($O$3="Chaoszwerge - DR",Datenbasis!AP78,IF($O$3="Chaoszwerge - CC",Datenbasis!AP97,IF($O$3="Chaosrenegarten",Datenbasis!AP116,IF($O$3="Dunkelelfen",Datenbasis!AP135,I98)))))))))</f>
        <v/>
      </c>
      <c r="J47" s="423" t="str">
        <f>IF($O$3="","",IF($O$3="Amazonen",Datenbasis!AQ2,IF($O$3="Schwarzorks",Datenbasis!AQ21,IF($O$3="Bretonen",Datenbasis!AQ40,IF($O$3="Chaos-Auserkorene",Datenbasis!AQ59,IF($O$3="Chaoszwerge - DR",Datenbasis!AQ78,IF($O$3="Chaoszwerge - CC",Datenbasis!AQ97,IF($O$3="Chaosrenegarten",Datenbasis!AQ116,IF($O$3="Dunkelelfen",Datenbasis!AQ135,J98)))))))))</f>
        <v/>
      </c>
      <c r="K47" s="423" t="str">
        <f>IF($O$3="","",IF($O$3="Amazonen",Datenbasis!AR2,IF($O$3="Schwarzorks",Datenbasis!AR21,IF($O$3="Bretonen",Datenbasis!AR40,IF($O$3="Chaos-Auserkorene",Datenbasis!AR59,IF($O$3="Chaoszwerge - DR",Datenbasis!AR78,IF($O$3="Chaoszwerge - CC",Datenbasis!AR97,IF($O$3="Chaosrenegarten",Datenbasis!AR116,IF($O$3="Dunkelelfen",Datenbasis!AR135,K98)))))))))</f>
        <v/>
      </c>
      <c r="L47" s="423" t="str">
        <f>IF($O$3="","",IF($O$3="Amazonen",Datenbasis!AS2,IF($O$3="Schwarzorks",Datenbasis!AS21,IF($O$3="Bretonen",Datenbasis!AS40,IF($O$3="Chaos-Auserkorene",Datenbasis!AS59,IF($O$3="Chaoszwerge - DR",Datenbasis!AS78,IF($O$3="Chaoszwerge - CC",Datenbasis!AS97,IF($O$3="Chaosrenegarten",Datenbasis!AS116,IF($O$3="Dunkelelfen",Datenbasis!AS135,L98)))))))))</f>
        <v/>
      </c>
      <c r="M47" s="423" t="str">
        <f>IF($O$3="","",IF($O$3="Amazonen",Datenbasis!AT2,IF($O$3="Schwarzorks",Datenbasis!AT21,IF($O$3="Bretonen",Datenbasis!AT40,IF($O$3="Chaos-Auserkorene",Datenbasis!AT59,IF($O$3="Chaoszwerge - DR",Datenbasis!AT78,IF($O$3="Chaoszwerge - CC",Datenbasis!AT97,IF($O$3="Chaosrenegarten",Datenbasis!AT116,IF($O$3="Dunkelelfen",Datenbasis!AT135,M98)))))))))</f>
        <v/>
      </c>
      <c r="N47" s="423" t="str">
        <f>IF($O$3="","",IF($O$3="Amazonen",Datenbasis!AU2,IF($O$3="Schwarzorks",Datenbasis!AU21,IF($O$3="Bretonen",Datenbasis!AU40,IF($O$3="Chaos-Auserkorene",Datenbasis!AU59,IF($O$3="Chaoszwerge - DR",Datenbasis!AU78,IF($O$3="Chaoszwerge - CC",Datenbasis!AU97,IF($O$3="Chaosrenegarten",Datenbasis!AU116,IF($O$3="Dunkelelfen",Datenbasis!AU135,N98)))))))))</f>
        <v/>
      </c>
      <c r="O47" s="188" t="str">
        <f>IF($O$3="","",IF($O$3="Amazonen",Datenbasis!AR2,IF($O$3="Schwarzorks",Datenbasis!AR21,IF($O$3="Bretonen",Datenbasis!AR40,IF($O$3="Chaos-Auserkorene",Datenbasis!AR59,IF($O$3="Chaoszwerge - DR",Datenbasis!AR78,IF($O$3="Chaoszwerge - CC",Datenbasis!AR97,IF($O$3="Chaosrenegarten",Datenbasis!AR116,IF($O$3="Dunkelelfen",Datenbasis!AR135,O98)))))))))</f>
        <v/>
      </c>
      <c r="P47" s="423" t="str">
        <f>IF($O$3="","",IF($O$3="Amazonen",Datenbasis!AU2,IF($O$3="Schwarzorks",Datenbasis!AU21,IF($O$3="Bretonen",Datenbasis!AU40,IF($O$3="Chaos-Auserkorene",Datenbasis!AU59,IF($O$3="Chaoszwerge - DR",Datenbasis!AU78,IF($O$3="Chaoszwerge - CC",Datenbasis!AU97,IF($O$3="Chaosrenegarten",Datenbasis!AU116,IF($O$3="Dunkelelfen",Datenbasis!AU135,P98)))))))))</f>
        <v/>
      </c>
      <c r="Q47" s="423" t="str">
        <f>IF($O$3="","",IF($O$3="Amazonen",Datenbasis!AX2,IF($O$3="Schwarzorks",Datenbasis!AX21,IF($O$3="Bretonen",Datenbasis!AX40,IF($O$3="Chaos-Auserkorene",Datenbasis!AX59,IF($O$3="Chaoszwerge - DR",Datenbasis!AX78,IF($O$3="Chaoszwerge - CC",Datenbasis!AX97,IF($O$3="Chaosrenegarten",Datenbasis!AX116,IF($O$3="Dunkelelfen",Datenbasis!AX135,Q98)))))))))</f>
        <v/>
      </c>
      <c r="R47" s="423" t="str">
        <f>IF($O$3="","",IF($O$3="Amazonen",Datenbasis!AY2,IF($O$3="Schwarzorks",Datenbasis!AY21,IF($O$3="Bretonen",Datenbasis!AY40,IF($O$3="Chaos-Auserkorene",Datenbasis!AY59,IF($O$3="Chaoszwerge - DR",Datenbasis!AY78,IF($O$3="Chaoszwerge - CC",Datenbasis!AY97,IF($O$3="Chaosrenegarten",Datenbasis!AY116,IF($O$3="Dunkelelfen",Datenbasis!AY135,R98)))))))))</f>
        <v/>
      </c>
      <c r="S47" s="423" t="str">
        <f>IF($O$3="","",IF($O$3="Amazonen",Datenbasis!AZ2,IF($O$3="Schwarzorks",Datenbasis!AZ21,IF($O$3="Bretonen",Datenbasis!AZ40,IF($O$3="Chaos-Auserkorene",Datenbasis!AZ59,IF($O$3="Chaoszwerge - DR",Datenbasis!AZ78,IF($O$3="Chaoszwerge - CC",Datenbasis!AZ97,IF($O$3="Chaosrenegarten",Datenbasis!AZ116,IF($O$3="Dunkelelfen",Datenbasis!AZ135,S98)))))))))</f>
        <v/>
      </c>
      <c r="T47" s="423" t="str">
        <f>IF($O$3="","",IF($O$3="Amazonen",Datenbasis!BA2,IF($O$3="Schwarzorks",Datenbasis!BA21,IF($O$3="Bretonen",Datenbasis!BA40,IF($O$3="Chaos-Auserkorene",Datenbasis!BA59,IF($O$3="Chaoszwerge - DR",Datenbasis!BA78,IF($O$3="Chaoszwerge - CC",Datenbasis!BA97,IF($O$3="Chaosrenegarten",Datenbasis!BA116,IF($O$3="Dunkelelfen",Datenbasis!BA135,T98)))))))))</f>
        <v/>
      </c>
      <c r="U47" s="423" t="str">
        <f>IF($O$3="","",IF($O$3="Amazonen",Datenbasis!BB2,IF($O$3="Schwarzorks",Datenbasis!BB21,IF($O$3="Bretonen",Datenbasis!BB40,IF($O$3="Chaos-Auserkorene",Datenbasis!BB59,IF($O$3="Chaoszwerge - DR",Datenbasis!BB78,IF($O$3="Chaoszwerge - CC",Datenbasis!BB97,IF($O$3="Chaosrenegarten",Datenbasis!BB116,IF($O$3="Dunkelelfen",Datenbasis!BB135,U98)))))))))</f>
        <v/>
      </c>
      <c r="V47" s="423" t="str">
        <f>IF($O$3="","",IF($O$3="Amazonen",Datenbasis!BC2,IF($O$3="Schwarzorks",Datenbasis!BC21,IF($O$3="Bretonen",Datenbasis!BC40,IF($O$3="Chaos-Auserkorene",Datenbasis!BC59,IF($O$3="Chaoszwerge - DR",Datenbasis!BC78,IF($O$3="Chaoszwerge - CC",Datenbasis!BC97,IF($O$3="Chaosrenegarten",Datenbasis!BC116,IF($O$3="Dunkelelfen",Datenbasis!BC135,V98)))))))))</f>
        <v/>
      </c>
      <c r="W47" s="423" t="str">
        <f>IF($O$3="","",IF($O$3="Amazonen",Datenbasis!BD2,IF($O$3="Schwarzorks",Datenbasis!BD21,IF($O$3="Bretonen",Datenbasis!BD40,IF($O$3="Chaos-Auserkorene",Datenbasis!BD59,IF($O$3="Chaoszwerge - DR",Datenbasis!BD78,IF($O$3="Chaoszwerge - CC",Datenbasis!BD97,IF($O$3="Chaosrenegarten",Datenbasis!BD116,IF($O$3="Dunkelelfen",Datenbasis!BD135,W98)))))))))</f>
        <v/>
      </c>
      <c r="X47" s="423" t="str">
        <f>IF($O$3="","",IF($O$3="Amazonen",Datenbasis!BE2,IF($O$3="Schwarzorks",Datenbasis!BE21,IF($O$3="Bretonen",Datenbasis!BE40,IF($O$3="Chaos-Auserkorene",Datenbasis!BE59,IF($O$3="Chaoszwerge - DR",Datenbasis!BE78,IF($O$3="Chaoszwerge - CC",Datenbasis!BE97,IF($O$3="Chaosrenegarten",Datenbasis!BE116,IF($O$3="Dunkelelfen",Datenbasis!BE135,X98)))))))))</f>
        <v/>
      </c>
      <c r="Z47" s="460"/>
      <c r="AA47" s="132">
        <v>4</v>
      </c>
      <c r="AB47" s="127" t="s">
        <v>298</v>
      </c>
      <c r="AC47" s="147"/>
      <c r="AD47" s="148"/>
      <c r="AE47" s="149"/>
      <c r="AF47" s="150"/>
      <c r="AG47" s="151"/>
      <c r="AH47" s="151"/>
      <c r="AI47" s="151"/>
      <c r="AJ47" s="165"/>
      <c r="AK47" s="153"/>
      <c r="AL47" s="154"/>
      <c r="AM47" s="154"/>
      <c r="AN47" s="154"/>
      <c r="AO47" s="155"/>
      <c r="AP47" s="178">
        <f>IF(OR(AC47&gt;0,AD47&gt;0),"P",IF(AE47&gt;0,"S",IF(OR(AF47&gt;0,AG47&gt;0,AH47&gt;0,AI47&gt;0,AJ47&gt;0),"E",0)))</f>
        <v>0</v>
      </c>
      <c r="AQ47" s="236"/>
      <c r="AR47" s="181">
        <f>IF(AC47&gt;0,8,IF(AD47&gt;0,16,IF(AE47&gt;0,20,IF(OR(AF47&gt;0,AG47&gt;0,AH47&gt;0,AI47&gt;0,AJ47&gt;0),24,0))))</f>
        <v>0</v>
      </c>
      <c r="AS47" s="463"/>
      <c r="AT47" s="473"/>
      <c r="AU47" s="182">
        <f>IF(AC47&gt;0,20000,IF(AD47&gt;0,20000,IF(AE47&gt;0,40000,IF(AF47&gt;0,20000,IF(AG47&gt;0,60000,IF(AH47&gt;0,30000,IF(AI47&gt;0,20000,IF(AJ47&gt;0,10000,0))))))))</f>
        <v>0</v>
      </c>
      <c r="AV47" s="562">
        <f>IF(OR(AQ47="Ausweichen",AQ47="Blocken",AQ47="Knochenbrecher",AQ47="Unterstützen"),10000,0)</f>
        <v>0</v>
      </c>
      <c r="AW47" s="557"/>
      <c r="AX47" s="543"/>
      <c r="AY47" s="549"/>
      <c r="AZ47" s="555"/>
      <c r="BB47" s="72">
        <f>IF(B34="",0,0)</f>
        <v>0</v>
      </c>
      <c r="BC47" s="72">
        <f>IF(D34="",0,0)</f>
        <v>0</v>
      </c>
      <c r="BD47" s="72">
        <f>IF(J34="",0,MID(J34,7,1))</f>
        <v>0</v>
      </c>
      <c r="BF47" s="72">
        <f>IF(M34="",0,0)</f>
        <v>0</v>
      </c>
      <c r="BG47" s="72">
        <f>IF(P34="",0,0)</f>
        <v>0</v>
      </c>
      <c r="BH47" s="72">
        <f>IF(V34="",0,LEFT(V42,1))</f>
        <v>0</v>
      </c>
    </row>
    <row r="48" spans="1:60" s="71" customFormat="1" ht="27.9" customHeight="1" x14ac:dyDescent="0.3">
      <c r="A48" s="65"/>
      <c r="B48" s="189">
        <v>2</v>
      </c>
      <c r="C48" s="190" t="str">
        <f>IF($O$3="","",IF($O$3="Amazonen",Datenbasis!AS3,IF($O$3="Schwarzorks",Datenbasis!AS22,IF($O$3="Bretonen",Datenbasis!AS41,IF($O$3="Chaos-Auserkorene",Datenbasis!AS60,IF($O$3="Chaoszwerge - DR",Datenbasis!AS79,IF($O$3="Chaoszwerge - CC",Datenbasis!AS98,IF($O$3="Chaosrenegarten",Datenbasis!AS117,IF($O$3="Dunkelelfen",Datenbasis!AS136,C99)))))))))</f>
        <v/>
      </c>
      <c r="D48" s="190" t="str">
        <f>IF($O$3="","",IF($O$3="Amazonen",Datenbasis!AK3,IF($O$3="Schwarzorks",Datenbasis!AK22,IF($O$3="Bretonen",Datenbasis!AK41,IF($O$3="Chaos-Auserkorene",Datenbasis!AK60,IF($O$3="Chaoszwerge - DR",Datenbasis!AK79,IF($O$3="Chaoszwerge - CC",Datenbasis!AK98,IF($O$3="Chaosrenegarten",Datenbasis!AK117,IF($O$3="Dunkelelfen",Datenbasis!AK136,D99)))))))))</f>
        <v/>
      </c>
      <c r="E48" s="189" t="str">
        <f>IF($O$3="","",IF($O$3="Amazonen",Datenbasis!AL3,IF($O$3="Schwarzorks",Datenbasis!AL22,IF($O$3="Bretonen",Datenbasis!AL41,IF($O$3="Chaos-Auserkorene",Datenbasis!AL60,IF($O$3="Chaoszwerge - DR",Datenbasis!AL79,IF($O$3="Chaoszwerge - CC",Datenbasis!AL98,IF($O$3="Chaosrenegarten",Datenbasis!AL117,IF($O$3="Dunkelelfen",Datenbasis!AL136,E99)))))))))</f>
        <v/>
      </c>
      <c r="F48" s="189" t="str">
        <f>IF($O$3="","",IF($O$3="Amazonen",Datenbasis!AM3,IF($O$3="Schwarzorks",Datenbasis!AM22,IF($O$3="Bretonen",Datenbasis!AM41,IF($O$3="Chaos-Auserkorene",Datenbasis!AM60,IF($O$3="Chaoszwerge - DR",Datenbasis!AM79,IF($O$3="Chaoszwerge - CC",Datenbasis!AM98,IF($O$3="Chaosrenegarten",Datenbasis!AM117,IF($O$3="Dunkelelfen",Datenbasis!AM136,F99)))))))))</f>
        <v/>
      </c>
      <c r="G48" s="189" t="str">
        <f>IF($O$3="","",IF($O$3="Amazonen",Datenbasis!AN3,IF($O$3="Schwarzorks",Datenbasis!AN22,IF($O$3="Bretonen",Datenbasis!AN41,IF($O$3="Chaos-Auserkorene",Datenbasis!AN60,IF($O$3="Chaoszwerge - DR",Datenbasis!AN79,IF($O$3="Chaoszwerge - CC",Datenbasis!AN98,IF($O$3="Chaosrenegarten",Datenbasis!AN117,IF($O$3="Dunkelelfen",Datenbasis!AN136,G99)))))))))</f>
        <v/>
      </c>
      <c r="H48" s="189" t="str">
        <f>IF($O$3="","",IF($O$3="Amazonen",Datenbasis!AO3,IF($O$3="Schwarzorks",Datenbasis!AO22,IF($O$3="Bretonen",Datenbasis!AO41,IF($O$3="Chaos-Auserkorene",Datenbasis!AO60,IF($O$3="Chaoszwerge - DR",Datenbasis!AO79,IF($O$3="Chaoszwerge - CC",Datenbasis!AO98,IF($O$3="Chaosrenegarten",Datenbasis!AO117,IF($O$3="Dunkelelfen",Datenbasis!AO136,H99)))))))))</f>
        <v/>
      </c>
      <c r="I48" s="189" t="str">
        <f>IF($O$3="","",IF($O$3="Amazonen",Datenbasis!AP3,IF($O$3="Schwarzorks",Datenbasis!AP22,IF($O$3="Bretonen",Datenbasis!AP41,IF($O$3="Chaos-Auserkorene",Datenbasis!AP60,IF($O$3="Chaoszwerge - DR",Datenbasis!AP79,IF($O$3="Chaoszwerge - CC",Datenbasis!AP98,IF($O$3="Chaosrenegarten",Datenbasis!AP117,IF($O$3="Dunkelelfen",Datenbasis!AP136,I99)))))))))</f>
        <v/>
      </c>
      <c r="J48" s="422" t="str">
        <f>IF($O$3="","",IF($O$3="Amazonen",Datenbasis!AQ3,IF($O$3="Schwarzorks",Datenbasis!AQ22,IF($O$3="Bretonen",Datenbasis!AQ41,IF($O$3="Chaos-Auserkorene",Datenbasis!AQ60,IF($O$3="Chaoszwerge - DR",Datenbasis!AQ79,IF($O$3="Chaoszwerge - CC",Datenbasis!AQ98,IF($O$3="Chaosrenegarten",Datenbasis!AQ117,IF($O$3="Dunkelelfen",Datenbasis!AQ136,J99)))))))))</f>
        <v/>
      </c>
      <c r="K48" s="422" t="str">
        <f>IF($O$3="","",IF($O$3="Amazonen",Datenbasis!AR3,IF($O$3="Schwarzorks",Datenbasis!AR22,IF($O$3="Bretonen",Datenbasis!AR41,IF($O$3="Chaos-Auserkorene",Datenbasis!AR60,IF($O$3="Chaoszwerge - DR",Datenbasis!AR79,IF($O$3="Chaoszwerge - CC",Datenbasis!AR98,IF($O$3="Chaosrenegarten",Datenbasis!AR117,IF($O$3="Dunkelelfen",Datenbasis!AR136,K99)))))))))</f>
        <v/>
      </c>
      <c r="L48" s="422" t="str">
        <f>IF($O$3="","",IF($O$3="Amazonen",Datenbasis!AS3,IF($O$3="Schwarzorks",Datenbasis!AS22,IF($O$3="Bretonen",Datenbasis!AS41,IF($O$3="Chaos-Auserkorene",Datenbasis!AS60,IF($O$3="Chaoszwerge - DR",Datenbasis!AS79,IF($O$3="Chaoszwerge - CC",Datenbasis!AS98,IF($O$3="Chaosrenegarten",Datenbasis!AS117,IF($O$3="Dunkelelfen",Datenbasis!AS136,L99)))))))))</f>
        <v/>
      </c>
      <c r="M48" s="422" t="str">
        <f>IF($O$3="","",IF($O$3="Amazonen",Datenbasis!AT3,IF($O$3="Schwarzorks",Datenbasis!AT22,IF($O$3="Bretonen",Datenbasis!AT41,IF($O$3="Chaos-Auserkorene",Datenbasis!AT60,IF($O$3="Chaoszwerge - DR",Datenbasis!AT79,IF($O$3="Chaoszwerge - CC",Datenbasis!AT98,IF($O$3="Chaosrenegarten",Datenbasis!AT117,IF($O$3="Dunkelelfen",Datenbasis!AT136,M99)))))))))</f>
        <v/>
      </c>
      <c r="N48" s="422" t="str">
        <f>IF($O$3="","",IF($O$3="Amazonen",Datenbasis!AU3,IF($O$3="Schwarzorks",Datenbasis!AU22,IF($O$3="Bretonen",Datenbasis!AU41,IF($O$3="Chaos-Auserkorene",Datenbasis!AU60,IF($O$3="Chaoszwerge - DR",Datenbasis!AU79,IF($O$3="Chaoszwerge - CC",Datenbasis!AU98,IF($O$3="Chaosrenegarten",Datenbasis!AU117,IF($O$3="Dunkelelfen",Datenbasis!AU136,N99)))))))))</f>
        <v/>
      </c>
      <c r="O48" s="190" t="str">
        <f>IF($O$3="","",IF($O$3="Amazonen",Datenbasis!AR3,IF($O$3="Schwarzorks",Datenbasis!AR22,IF($O$3="Bretonen",Datenbasis!AR41,IF($O$3="Chaos-Auserkorene",Datenbasis!AR60,IF($O$3="Chaoszwerge - DR",Datenbasis!AR79,IF($O$3="Chaoszwerge - CC",Datenbasis!AR98,IF($O$3="Chaosrenegarten",Datenbasis!AR117,IF($O$3="Dunkelelfen",Datenbasis!AR136,O99)))))))))</f>
        <v/>
      </c>
      <c r="P48" s="422" t="str">
        <f>IF($O$3="","",IF($O$3="Amazonen",Datenbasis!AU3,IF($O$3="Schwarzorks",Datenbasis!AU22,IF($O$3="Bretonen",Datenbasis!AU41,IF($O$3="Chaos-Auserkorene",Datenbasis!AU60,IF($O$3="Chaoszwerge - DR",Datenbasis!AU79,IF($O$3="Chaoszwerge - CC",Datenbasis!AU98,IF($O$3="Chaosrenegarten",Datenbasis!AU117,IF($O$3="Dunkelelfen",Datenbasis!AU136,P99)))))))))</f>
        <v/>
      </c>
      <c r="Q48" s="422" t="str">
        <f>IF($O$3="","",IF($O$3="Amazonen",Datenbasis!AX3,IF($O$3="Schwarzorks",Datenbasis!AX22,IF($O$3="Bretonen",Datenbasis!AX41,IF($O$3="Chaos-Auserkorene",Datenbasis!AX60,IF($O$3="Chaoszwerge - DR",Datenbasis!AX79,IF($O$3="Chaoszwerge - CC",Datenbasis!AX98,IF($O$3="Chaosrenegarten",Datenbasis!AX117,IF($O$3="Dunkelelfen",Datenbasis!AX136,Q99)))))))))</f>
        <v/>
      </c>
      <c r="R48" s="422" t="str">
        <f>IF($O$3="","",IF($O$3="Amazonen",Datenbasis!AY3,IF($O$3="Schwarzorks",Datenbasis!AY22,IF($O$3="Bretonen",Datenbasis!AY41,IF($O$3="Chaos-Auserkorene",Datenbasis!AY60,IF($O$3="Chaoszwerge - DR",Datenbasis!AY79,IF($O$3="Chaoszwerge - CC",Datenbasis!AY98,IF($O$3="Chaosrenegarten",Datenbasis!AY117,IF($O$3="Dunkelelfen",Datenbasis!AY136,R99)))))))))</f>
        <v/>
      </c>
      <c r="S48" s="422" t="str">
        <f>IF($O$3="","",IF($O$3="Amazonen",Datenbasis!AZ3,IF($O$3="Schwarzorks",Datenbasis!AZ22,IF($O$3="Bretonen",Datenbasis!AZ41,IF($O$3="Chaos-Auserkorene",Datenbasis!AZ60,IF($O$3="Chaoszwerge - DR",Datenbasis!AZ79,IF($O$3="Chaoszwerge - CC",Datenbasis!AZ98,IF($O$3="Chaosrenegarten",Datenbasis!AZ117,IF($O$3="Dunkelelfen",Datenbasis!AZ136,S99)))))))))</f>
        <v/>
      </c>
      <c r="T48" s="422" t="str">
        <f>IF($O$3="","",IF($O$3="Amazonen",Datenbasis!BA3,IF($O$3="Schwarzorks",Datenbasis!BA22,IF($O$3="Bretonen",Datenbasis!BA41,IF($O$3="Chaos-Auserkorene",Datenbasis!BA60,IF($O$3="Chaoszwerge - DR",Datenbasis!BA79,IF($O$3="Chaoszwerge - CC",Datenbasis!BA98,IF($O$3="Chaosrenegarten",Datenbasis!BA117,IF($O$3="Dunkelelfen",Datenbasis!BA136,T99)))))))))</f>
        <v/>
      </c>
      <c r="U48" s="422" t="str">
        <f>IF($O$3="","",IF($O$3="Amazonen",Datenbasis!BB3,IF($O$3="Schwarzorks",Datenbasis!BB22,IF($O$3="Bretonen",Datenbasis!BB41,IF($O$3="Chaos-Auserkorene",Datenbasis!BB60,IF($O$3="Chaoszwerge - DR",Datenbasis!BB79,IF($O$3="Chaoszwerge - CC",Datenbasis!BB98,IF($O$3="Chaosrenegarten",Datenbasis!BB117,IF($O$3="Dunkelelfen",Datenbasis!BB136,U99)))))))))</f>
        <v/>
      </c>
      <c r="V48" s="422" t="str">
        <f>IF($O$3="","",IF($O$3="Amazonen",Datenbasis!BC3,IF($O$3="Schwarzorks",Datenbasis!BC22,IF($O$3="Bretonen",Datenbasis!BC41,IF($O$3="Chaos-Auserkorene",Datenbasis!BC60,IF($O$3="Chaoszwerge - DR",Datenbasis!BC79,IF($O$3="Chaoszwerge - CC",Datenbasis!BC98,IF($O$3="Chaosrenegarten",Datenbasis!BC117,IF($O$3="Dunkelelfen",Datenbasis!BC136,V99)))))))))</f>
        <v/>
      </c>
      <c r="W48" s="422" t="str">
        <f>IF($O$3="","",IF($O$3="Amazonen",Datenbasis!BD3,IF($O$3="Schwarzorks",Datenbasis!BD22,IF($O$3="Bretonen",Datenbasis!BD41,IF($O$3="Chaos-Auserkorene",Datenbasis!BD60,IF($O$3="Chaoszwerge - DR",Datenbasis!BD79,IF($O$3="Chaoszwerge - CC",Datenbasis!BD98,IF($O$3="Chaosrenegarten",Datenbasis!BD117,IF($O$3="Dunkelelfen",Datenbasis!BD136,W99)))))))))</f>
        <v/>
      </c>
      <c r="X48" s="422" t="str">
        <f>IF($O$3="","",IF($O$3="Amazonen",Datenbasis!BE3,IF($O$3="Schwarzorks",Datenbasis!BE22,IF($O$3="Bretonen",Datenbasis!BE41,IF($O$3="Chaos-Auserkorene",Datenbasis!BE60,IF($O$3="Chaoszwerge - DR",Datenbasis!BE79,IF($O$3="Chaoszwerge - CC",Datenbasis!BE98,IF($O$3="Chaosrenegarten",Datenbasis!BE117,IF($O$3="Dunkelelfen",Datenbasis!BE136,X99)))))))))</f>
        <v/>
      </c>
      <c r="Z48" s="460"/>
      <c r="AA48" s="132">
        <v>5</v>
      </c>
      <c r="AB48" s="127" t="s">
        <v>299</v>
      </c>
      <c r="AC48" s="147"/>
      <c r="AD48" s="148"/>
      <c r="AE48" s="149"/>
      <c r="AF48" s="150"/>
      <c r="AG48" s="151"/>
      <c r="AH48" s="151"/>
      <c r="AI48" s="151"/>
      <c r="AJ48" s="165"/>
      <c r="AK48" s="153"/>
      <c r="AL48" s="154"/>
      <c r="AM48" s="154"/>
      <c r="AN48" s="154"/>
      <c r="AO48" s="155"/>
      <c r="AP48" s="178">
        <f>IF(OR(AC48&gt;0,AD48&gt;0),"P",IF(AE48&gt;0,"S",IF(OR(AF48&gt;0,AG48&gt;0,AH48&gt;0,AI48&gt;0,AJ48&gt;0),"E",0)))</f>
        <v>0</v>
      </c>
      <c r="AQ48" s="236"/>
      <c r="AR48" s="181">
        <f>IF(AC48&gt;0,10,IF(AD48&gt;0,20,IF(AE48&gt;0,24,IF(OR(AF48&gt;0,AG48&gt;0,AH48&gt;0,AI48&gt;0,AJ48&gt;0),28,0))))</f>
        <v>0</v>
      </c>
      <c r="AS48" s="463"/>
      <c r="AT48" s="473"/>
      <c r="AU48" s="182">
        <f>IF(AC48&gt;0,20000,IF(AD48&gt;0,20000,IF(AE48&gt;0,40000,IF(AF48&gt;0,20000,IF(AG48&gt;0,60000,IF(AH48&gt;0,30000,IF(AI48&gt;0,20000,IF(AJ48&gt;0,10000,0))))))))</f>
        <v>0</v>
      </c>
      <c r="AV48" s="562">
        <f>IF(OR(AQ48="Ausweichen",AQ48="Blocken",AQ48="Knochenbrecher",AQ48="Unterstützen"),10000,0)</f>
        <v>0</v>
      </c>
      <c r="AW48" s="557"/>
      <c r="AX48" s="543"/>
      <c r="AY48" s="549"/>
      <c r="AZ48" s="555"/>
      <c r="BB48" s="72">
        <f>IF(B35="",0,0)</f>
        <v>0</v>
      </c>
      <c r="BC48" s="72">
        <f>IF(D35="",0,0)</f>
        <v>0</v>
      </c>
      <c r="BD48" s="72">
        <f>IF(J35="",0,MID(J35,7,1))</f>
        <v>0</v>
      </c>
      <c r="BF48" s="72">
        <f>IF(M35="",0,0)</f>
        <v>0</v>
      </c>
      <c r="BG48" s="72">
        <f>IF(P35="",0,0)</f>
        <v>0</v>
      </c>
      <c r="BH48" s="72">
        <f>IF(V35="",0,LEFT(V43,1))</f>
        <v>0</v>
      </c>
    </row>
    <row r="49" spans="1:60" s="71" customFormat="1" ht="27.9" customHeight="1" thickBot="1" x14ac:dyDescent="0.35">
      <c r="A49" s="65"/>
      <c r="B49" s="187">
        <v>3</v>
      </c>
      <c r="C49" s="188" t="str">
        <f>IF($O$3="","",IF($O$3="Amazonen",Datenbasis!AS4,IF($O$3="Schwarzorks",Datenbasis!AS23,IF($O$3="Bretonen",Datenbasis!AS42,IF($O$3="Chaos-Auserkorene",Datenbasis!AS61,IF($O$3="Chaoszwerge - DR",Datenbasis!AS80,IF($O$3="Chaoszwerge - CC",Datenbasis!AS99,IF($O$3="Chaosrenegarten",Datenbasis!AS118,IF($O$3="Dunkelelfen",Datenbasis!AS137,C100)))))))))</f>
        <v/>
      </c>
      <c r="D49" s="188" t="str">
        <f>IF($O$3="","",IF($O$3="Amazonen",Datenbasis!AK4,IF($O$3="Schwarzorks",Datenbasis!AK23,IF($O$3="Bretonen",Datenbasis!AK42,IF($O$3="Chaos-Auserkorene",Datenbasis!AK61,IF($O$3="Chaoszwerge - DR",Datenbasis!AK80,IF($O$3="Chaoszwerge - CC",Datenbasis!AK99,IF($O$3="Chaosrenegarten",Datenbasis!AK118,IF($O$3="Dunkelelfen",Datenbasis!AK137,D100)))))))))</f>
        <v/>
      </c>
      <c r="E49" s="187" t="str">
        <f>IF($O$3="","",IF($O$3="Amazonen",Datenbasis!AL4,IF($O$3="Schwarzorks",Datenbasis!AL23,IF($O$3="Bretonen",Datenbasis!AL42,IF($O$3="Chaos-Auserkorene",Datenbasis!AL61,IF($O$3="Chaoszwerge - DR",Datenbasis!AL80,IF($O$3="Chaoszwerge - CC",Datenbasis!AL99,IF($O$3="Chaosrenegarten",Datenbasis!AL118,IF($O$3="Dunkelelfen",Datenbasis!AL137,E100)))))))))</f>
        <v/>
      </c>
      <c r="F49" s="187" t="str">
        <f>IF($O$3="","",IF($O$3="Amazonen",Datenbasis!AM4,IF($O$3="Schwarzorks",Datenbasis!AM23,IF($O$3="Bretonen",Datenbasis!AM42,IF($O$3="Chaos-Auserkorene",Datenbasis!AM61,IF($O$3="Chaoszwerge - DR",Datenbasis!AM80,IF($O$3="Chaoszwerge - CC",Datenbasis!AM99,IF($O$3="Chaosrenegarten",Datenbasis!AM118,IF($O$3="Dunkelelfen",Datenbasis!AM137,F100)))))))))</f>
        <v/>
      </c>
      <c r="G49" s="187" t="str">
        <f>IF($O$3="","",IF($O$3="Amazonen",Datenbasis!AN4,IF($O$3="Schwarzorks",Datenbasis!AN23,IF($O$3="Bretonen",Datenbasis!AN42,IF($O$3="Chaos-Auserkorene",Datenbasis!AN61,IF($O$3="Chaoszwerge - DR",Datenbasis!AN80,IF($O$3="Chaoszwerge - CC",Datenbasis!AN99,IF($O$3="Chaosrenegarten",Datenbasis!AN118,IF($O$3="Dunkelelfen",Datenbasis!AN137,G100)))))))))</f>
        <v/>
      </c>
      <c r="H49" s="187" t="str">
        <f>IF($O$3="","",IF($O$3="Amazonen",Datenbasis!AO4,IF($O$3="Schwarzorks",Datenbasis!AO23,IF($O$3="Bretonen",Datenbasis!AO42,IF($O$3="Chaos-Auserkorene",Datenbasis!AO61,IF($O$3="Chaoszwerge - DR",Datenbasis!AO80,IF($O$3="Chaoszwerge - CC",Datenbasis!AO99,IF($O$3="Chaosrenegarten",Datenbasis!AO118,IF($O$3="Dunkelelfen",Datenbasis!AO137,H100)))))))))</f>
        <v/>
      </c>
      <c r="I49" s="187" t="str">
        <f>IF($O$3="","",IF($O$3="Amazonen",Datenbasis!AP4,IF($O$3="Schwarzorks",Datenbasis!AP23,IF($O$3="Bretonen",Datenbasis!AP42,IF($O$3="Chaos-Auserkorene",Datenbasis!AP61,IF($O$3="Chaoszwerge - DR",Datenbasis!AP80,IF($O$3="Chaoszwerge - CC",Datenbasis!AP99,IF($O$3="Chaosrenegarten",Datenbasis!AP118,IF($O$3="Dunkelelfen",Datenbasis!AP137,I100)))))))))</f>
        <v/>
      </c>
      <c r="J49" s="423" t="str">
        <f>IF($O$3="","",IF($O$3="Amazonen",Datenbasis!AQ4,IF($O$3="Schwarzorks",Datenbasis!AQ23,IF($O$3="Bretonen",Datenbasis!AQ42,IF($O$3="Chaos-Auserkorene",Datenbasis!AQ61,IF($O$3="Chaoszwerge - DR",Datenbasis!AQ80,IF($O$3="Chaoszwerge - CC",Datenbasis!AQ99,IF($O$3="Chaosrenegarten",Datenbasis!AQ118,IF($O$3="Dunkelelfen",Datenbasis!AQ137,J100)))))))))</f>
        <v/>
      </c>
      <c r="K49" s="423" t="str">
        <f>IF($O$3="","",IF($O$3="Amazonen",Datenbasis!AR4,IF($O$3="Schwarzorks",Datenbasis!AR23,IF($O$3="Bretonen",Datenbasis!AR42,IF($O$3="Chaos-Auserkorene",Datenbasis!AR61,IF($O$3="Chaoszwerge - DR",Datenbasis!AR80,IF($O$3="Chaoszwerge - CC",Datenbasis!AR99,IF($O$3="Chaosrenegarten",Datenbasis!AR118,IF($O$3="Dunkelelfen",Datenbasis!AR137,K100)))))))))</f>
        <v/>
      </c>
      <c r="L49" s="423" t="str">
        <f>IF($O$3="","",IF($O$3="Amazonen",Datenbasis!AS4,IF($O$3="Schwarzorks",Datenbasis!AS23,IF($O$3="Bretonen",Datenbasis!AS42,IF($O$3="Chaos-Auserkorene",Datenbasis!AS61,IF($O$3="Chaoszwerge - DR",Datenbasis!AS80,IF($O$3="Chaoszwerge - CC",Datenbasis!AS99,IF($O$3="Chaosrenegarten",Datenbasis!AS118,IF($O$3="Dunkelelfen",Datenbasis!AS137,L100)))))))))</f>
        <v/>
      </c>
      <c r="M49" s="423" t="str">
        <f>IF($O$3="","",IF($O$3="Amazonen",Datenbasis!AT4,IF($O$3="Schwarzorks",Datenbasis!AT23,IF($O$3="Bretonen",Datenbasis!AT42,IF($O$3="Chaos-Auserkorene",Datenbasis!AT61,IF($O$3="Chaoszwerge - DR",Datenbasis!AT80,IF($O$3="Chaoszwerge - CC",Datenbasis!AT99,IF($O$3="Chaosrenegarten",Datenbasis!AT118,IF($O$3="Dunkelelfen",Datenbasis!AT137,M100)))))))))</f>
        <v/>
      </c>
      <c r="N49" s="423" t="str">
        <f>IF($O$3="","",IF($O$3="Amazonen",Datenbasis!AU4,IF($O$3="Schwarzorks",Datenbasis!AU23,IF($O$3="Bretonen",Datenbasis!AU42,IF($O$3="Chaos-Auserkorene",Datenbasis!AU61,IF($O$3="Chaoszwerge - DR",Datenbasis!AU80,IF($O$3="Chaoszwerge - CC",Datenbasis!AU99,IF($O$3="Chaosrenegarten",Datenbasis!AU118,IF($O$3="Dunkelelfen",Datenbasis!AU137,N100)))))))))</f>
        <v/>
      </c>
      <c r="O49" s="188" t="str">
        <f>IF($O$3="","",IF($O$3="Amazonen",Datenbasis!AR4,IF($O$3="Schwarzorks",Datenbasis!AR23,IF($O$3="Bretonen",Datenbasis!AR42,IF($O$3="Chaos-Auserkorene",Datenbasis!AR61,IF($O$3="Chaoszwerge - DR",Datenbasis!AR80,IF($O$3="Chaoszwerge - CC",Datenbasis!AR99,IF($O$3="Chaosrenegarten",Datenbasis!AR118,IF($O$3="Dunkelelfen",Datenbasis!AR137,O100)))))))))</f>
        <v/>
      </c>
      <c r="P49" s="423" t="str">
        <f>IF($O$3="","",IF($O$3="Amazonen",Datenbasis!AU4,IF($O$3="Schwarzorks",Datenbasis!AU23,IF($O$3="Bretonen",Datenbasis!AU42,IF($O$3="Chaos-Auserkorene",Datenbasis!AU61,IF($O$3="Chaoszwerge - DR",Datenbasis!AU80,IF($O$3="Chaoszwerge - CC",Datenbasis!AU99,IF($O$3="Chaosrenegarten",Datenbasis!AU118,IF($O$3="Dunkelelfen",Datenbasis!AU137,P100)))))))))</f>
        <v/>
      </c>
      <c r="Q49" s="423" t="str">
        <f>IF($O$3="","",IF($O$3="Amazonen",Datenbasis!AX4,IF($O$3="Schwarzorks",Datenbasis!AX23,IF($O$3="Bretonen",Datenbasis!AX42,IF($O$3="Chaos-Auserkorene",Datenbasis!AX61,IF($O$3="Chaoszwerge - DR",Datenbasis!AX80,IF($O$3="Chaoszwerge - CC",Datenbasis!AX99,IF($O$3="Chaosrenegarten",Datenbasis!AX118,IF($O$3="Dunkelelfen",Datenbasis!AX137,Q100)))))))))</f>
        <v/>
      </c>
      <c r="R49" s="423" t="str">
        <f>IF($O$3="","",IF($O$3="Amazonen",Datenbasis!AY4,IF($O$3="Schwarzorks",Datenbasis!AY23,IF($O$3="Bretonen",Datenbasis!AY42,IF($O$3="Chaos-Auserkorene",Datenbasis!AY61,IF($O$3="Chaoszwerge - DR",Datenbasis!AY80,IF($O$3="Chaoszwerge - CC",Datenbasis!AY99,IF($O$3="Chaosrenegarten",Datenbasis!AY118,IF($O$3="Dunkelelfen",Datenbasis!AY137,R100)))))))))</f>
        <v/>
      </c>
      <c r="S49" s="423" t="str">
        <f>IF($O$3="","",IF($O$3="Amazonen",Datenbasis!AZ4,IF($O$3="Schwarzorks",Datenbasis!AZ23,IF($O$3="Bretonen",Datenbasis!AZ42,IF($O$3="Chaos-Auserkorene",Datenbasis!AZ61,IF($O$3="Chaoszwerge - DR",Datenbasis!AZ80,IF($O$3="Chaoszwerge - CC",Datenbasis!AZ99,IF($O$3="Chaosrenegarten",Datenbasis!AZ118,IF($O$3="Dunkelelfen",Datenbasis!AZ137,S100)))))))))</f>
        <v/>
      </c>
      <c r="T49" s="423" t="str">
        <f>IF($O$3="","",IF($O$3="Amazonen",Datenbasis!BA4,IF($O$3="Schwarzorks",Datenbasis!BA23,IF($O$3="Bretonen",Datenbasis!BA42,IF($O$3="Chaos-Auserkorene",Datenbasis!BA61,IF($O$3="Chaoszwerge - DR",Datenbasis!BA80,IF($O$3="Chaoszwerge - CC",Datenbasis!BA99,IF($O$3="Chaosrenegarten",Datenbasis!BA118,IF($O$3="Dunkelelfen",Datenbasis!BA137,T100)))))))))</f>
        <v/>
      </c>
      <c r="U49" s="423" t="str">
        <f>IF($O$3="","",IF($O$3="Amazonen",Datenbasis!BB4,IF($O$3="Schwarzorks",Datenbasis!BB23,IF($O$3="Bretonen",Datenbasis!BB42,IF($O$3="Chaos-Auserkorene",Datenbasis!BB61,IF($O$3="Chaoszwerge - DR",Datenbasis!BB80,IF($O$3="Chaoszwerge - CC",Datenbasis!BB99,IF($O$3="Chaosrenegarten",Datenbasis!BB118,IF($O$3="Dunkelelfen",Datenbasis!BB137,U100)))))))))</f>
        <v/>
      </c>
      <c r="V49" s="423" t="str">
        <f>IF($O$3="","",IF($O$3="Amazonen",Datenbasis!BC4,IF($O$3="Schwarzorks",Datenbasis!BC23,IF($O$3="Bretonen",Datenbasis!BC42,IF($O$3="Chaos-Auserkorene",Datenbasis!BC61,IF($O$3="Chaoszwerge - DR",Datenbasis!BC80,IF($O$3="Chaoszwerge - CC",Datenbasis!BC99,IF($O$3="Chaosrenegarten",Datenbasis!BC118,IF($O$3="Dunkelelfen",Datenbasis!BC137,V100)))))))))</f>
        <v/>
      </c>
      <c r="W49" s="423" t="str">
        <f>IF($O$3="","",IF($O$3="Amazonen",Datenbasis!BD4,IF($O$3="Schwarzorks",Datenbasis!BD23,IF($O$3="Bretonen",Datenbasis!BD42,IF($O$3="Chaos-Auserkorene",Datenbasis!BD61,IF($O$3="Chaoszwerge - DR",Datenbasis!BD80,IF($O$3="Chaoszwerge - CC",Datenbasis!BD99,IF($O$3="Chaosrenegarten",Datenbasis!BD118,IF($O$3="Dunkelelfen",Datenbasis!BD137,W100)))))))))</f>
        <v/>
      </c>
      <c r="X49" s="423" t="str">
        <f>IF($O$3="","",IF($O$3="Amazonen",Datenbasis!BE4,IF($O$3="Schwarzorks",Datenbasis!BE23,IF($O$3="Bretonen",Datenbasis!BE42,IF($O$3="Chaos-Auserkorene",Datenbasis!BE61,IF($O$3="Chaoszwerge - DR",Datenbasis!BE80,IF($O$3="Chaoszwerge - CC",Datenbasis!BE99,IF($O$3="Chaosrenegarten",Datenbasis!BE118,IF($O$3="Dunkelelfen",Datenbasis!BE137,X100)))))))))</f>
        <v/>
      </c>
      <c r="Z49" s="461"/>
      <c r="AA49" s="133">
        <v>6</v>
      </c>
      <c r="AB49" s="128" t="s">
        <v>300</v>
      </c>
      <c r="AC49" s="156"/>
      <c r="AD49" s="157"/>
      <c r="AE49" s="158"/>
      <c r="AF49" s="159"/>
      <c r="AG49" s="160"/>
      <c r="AH49" s="160"/>
      <c r="AI49" s="160"/>
      <c r="AJ49" s="166"/>
      <c r="AK49" s="162"/>
      <c r="AL49" s="163"/>
      <c r="AM49" s="163"/>
      <c r="AN49" s="163"/>
      <c r="AO49" s="164"/>
      <c r="AP49" s="179">
        <f>IF(OR(AC49&gt;0,AD49&gt;0),"P",IF(AE49&gt;0,"S",IF(OR(AF49&gt;0,AG49&gt;0,AH49&gt;0,AI49&gt;0,AJ49&gt;0),"E",0)))</f>
        <v>0</v>
      </c>
      <c r="AQ49" s="237"/>
      <c r="AR49" s="183">
        <f>IF(AC49&gt;0,15,IF(AD49&gt;0,30,IF(AE49&gt;0,34,IF(OR(AF49&gt;0,AG49&gt;0,AH49&gt;0,AI49&gt;0,AJ49&gt;0),38,0))))</f>
        <v>0</v>
      </c>
      <c r="AS49" s="464"/>
      <c r="AT49" s="474"/>
      <c r="AU49" s="184">
        <f>IF(AC49&gt;0,20000,IF(AD49&gt;0,20000,IF(AE49&gt;0,40000,IF(AF49&gt;0,20000,IF(AG49&gt;0,60000,IF(AH49&gt;0,30000,IF(AI49&gt;0,20000,IF(AJ49&gt;0,10000,0))))))))</f>
        <v>0</v>
      </c>
      <c r="AV49" s="563">
        <f>IF(OR(AQ49="Ausweichen",AQ49="Blocken",AQ49="Knochenbrecher",AQ49="Unterstützen"),10000,0)</f>
        <v>0</v>
      </c>
      <c r="AW49" s="558"/>
      <c r="AX49" s="544"/>
      <c r="AY49" s="550"/>
      <c r="AZ49" s="555"/>
      <c r="BB49" s="72">
        <f>IF(B36="",0,0)</f>
        <v>0</v>
      </c>
      <c r="BC49" s="72">
        <f>IF(D36="",0,0)</f>
        <v>0</v>
      </c>
      <c r="BD49" s="72">
        <f>IF(J36="",0,MID(J36,7,1))</f>
        <v>0</v>
      </c>
      <c r="BF49" s="72">
        <f>IF(M36="",0,0)</f>
        <v>0</v>
      </c>
      <c r="BG49" s="72">
        <f>IF(P36="",0,0)</f>
        <v>0</v>
      </c>
      <c r="BH49" s="72">
        <f>IF(V36="",0,LEFT(V44,1))</f>
        <v>0</v>
      </c>
    </row>
    <row r="50" spans="1:60" s="71" customFormat="1" ht="27.9" customHeight="1" x14ac:dyDescent="0.3">
      <c r="A50" s="65"/>
      <c r="B50" s="189">
        <v>4</v>
      </c>
      <c r="C50" s="190" t="str">
        <f>IF($O$3="","",IF($O$3="Amazonen",Datenbasis!AS5,IF($O$3="Schwarzorks",Datenbasis!AS24,IF($O$3="Bretonen",Datenbasis!AS43,IF($O$3="Chaos-Auserkorene",Datenbasis!AS62,IF($O$3="Chaoszwerge - DR",Datenbasis!AS81,IF($O$3="Chaoszwerge - CC",Datenbasis!AS100,IF($O$3="Chaosrenegarten",Datenbasis!AS119,IF($O$3="Dunkelelfen",Datenbasis!AS138,C101)))))))))</f>
        <v/>
      </c>
      <c r="D50" s="190" t="str">
        <f>IF($O$3="","",IF($O$3="Amazonen",Datenbasis!AK5,IF($O$3="Schwarzorks",Datenbasis!AK24,IF($O$3="Bretonen",Datenbasis!AK43,IF($O$3="Chaos-Auserkorene",Datenbasis!AK62,IF($O$3="Chaoszwerge - DR",Datenbasis!AK81,IF($O$3="Chaoszwerge - CC",Datenbasis!AK100,IF($O$3="Chaosrenegarten",Datenbasis!AK119,IF($O$3="Dunkelelfen",Datenbasis!AK138,D101)))))))))</f>
        <v/>
      </c>
      <c r="E50" s="189" t="str">
        <f>IF($O$3="","",IF($O$3="Amazonen",Datenbasis!AL5,IF($O$3="Schwarzorks",Datenbasis!AL24,IF($O$3="Bretonen",Datenbasis!AL43,IF($O$3="Chaos-Auserkorene",Datenbasis!AL62,IF($O$3="Chaoszwerge - DR",Datenbasis!AL81,IF($O$3="Chaoszwerge - CC",Datenbasis!AL100,IF($O$3="Chaosrenegarten",Datenbasis!AL119,IF($O$3="Dunkelelfen",Datenbasis!AL138,E101)))))))))</f>
        <v/>
      </c>
      <c r="F50" s="189" t="str">
        <f>IF($O$3="","",IF($O$3="Amazonen",Datenbasis!AM5,IF($O$3="Schwarzorks",Datenbasis!AM24,IF($O$3="Bretonen",Datenbasis!AM43,IF($O$3="Chaos-Auserkorene",Datenbasis!AM62,IF($O$3="Chaoszwerge - DR",Datenbasis!AM81,IF($O$3="Chaoszwerge - CC",Datenbasis!AM100,IF($O$3="Chaosrenegarten",Datenbasis!AM119,IF($O$3="Dunkelelfen",Datenbasis!AM138,F101)))))))))</f>
        <v/>
      </c>
      <c r="G50" s="189" t="str">
        <f>IF($O$3="","",IF($O$3="Amazonen",Datenbasis!AN5,IF($O$3="Schwarzorks",Datenbasis!AN24,IF($O$3="Bretonen",Datenbasis!AN43,IF($O$3="Chaos-Auserkorene",Datenbasis!AN62,IF($O$3="Chaoszwerge - DR",Datenbasis!AN81,IF($O$3="Chaoszwerge - CC",Datenbasis!AN100,IF($O$3="Chaosrenegarten",Datenbasis!AN119,IF($O$3="Dunkelelfen",Datenbasis!AN138,G101)))))))))</f>
        <v/>
      </c>
      <c r="H50" s="189" t="str">
        <f>IF($O$3="","",IF($O$3="Amazonen",Datenbasis!AO5,IF($O$3="Schwarzorks",Datenbasis!AO24,IF($O$3="Bretonen",Datenbasis!AO43,IF($O$3="Chaos-Auserkorene",Datenbasis!AO62,IF($O$3="Chaoszwerge - DR",Datenbasis!AO81,IF($O$3="Chaoszwerge - CC",Datenbasis!AO100,IF($O$3="Chaosrenegarten",Datenbasis!AO119,IF($O$3="Dunkelelfen",Datenbasis!AO138,H101)))))))))</f>
        <v/>
      </c>
      <c r="I50" s="189" t="str">
        <f>IF($O$3="","",IF($O$3="Amazonen",Datenbasis!AP5,IF($O$3="Schwarzorks",Datenbasis!AP24,IF($O$3="Bretonen",Datenbasis!AP43,IF($O$3="Chaos-Auserkorene",Datenbasis!AP62,IF($O$3="Chaoszwerge - DR",Datenbasis!AP81,IF($O$3="Chaoszwerge - CC",Datenbasis!AP100,IF($O$3="Chaosrenegarten",Datenbasis!AP119,IF($O$3="Dunkelelfen",Datenbasis!AP138,I101)))))))))</f>
        <v/>
      </c>
      <c r="J50" s="422" t="str">
        <f>IF($O$3="","",IF($O$3="Amazonen",Datenbasis!AQ5,IF($O$3="Schwarzorks",Datenbasis!AQ24,IF($O$3="Bretonen",Datenbasis!AQ43,IF($O$3="Chaos-Auserkorene",Datenbasis!AQ62,IF($O$3="Chaoszwerge - DR",Datenbasis!AQ81,IF($O$3="Chaoszwerge - CC",Datenbasis!AQ100,IF($O$3="Chaosrenegarten",Datenbasis!AQ119,IF($O$3="Dunkelelfen",Datenbasis!AQ138,J101)))))))))</f>
        <v/>
      </c>
      <c r="K50" s="422" t="str">
        <f>IF($O$3="","",IF($O$3="Amazonen",Datenbasis!AR5,IF($O$3="Schwarzorks",Datenbasis!AR24,IF($O$3="Bretonen",Datenbasis!AR43,IF($O$3="Chaos-Auserkorene",Datenbasis!AR62,IF($O$3="Chaoszwerge - DR",Datenbasis!AR81,IF($O$3="Chaoszwerge - CC",Datenbasis!AR100,IF($O$3="Chaosrenegarten",Datenbasis!AR119,IF($O$3="Dunkelelfen",Datenbasis!AR138,K101)))))))))</f>
        <v/>
      </c>
      <c r="L50" s="422" t="str">
        <f>IF($O$3="","",IF($O$3="Amazonen",Datenbasis!AS5,IF($O$3="Schwarzorks",Datenbasis!AS24,IF($O$3="Bretonen",Datenbasis!AS43,IF($O$3="Chaos-Auserkorene",Datenbasis!AS62,IF($O$3="Chaoszwerge - DR",Datenbasis!AS81,IF($O$3="Chaoszwerge - CC",Datenbasis!AS100,IF($O$3="Chaosrenegarten",Datenbasis!AS119,IF($O$3="Dunkelelfen",Datenbasis!AS138,L101)))))))))</f>
        <v/>
      </c>
      <c r="M50" s="422" t="str">
        <f>IF($O$3="","",IF($O$3="Amazonen",Datenbasis!AT5,IF($O$3="Schwarzorks",Datenbasis!AT24,IF($O$3="Bretonen",Datenbasis!AT43,IF($O$3="Chaos-Auserkorene",Datenbasis!AT62,IF($O$3="Chaoszwerge - DR",Datenbasis!AT81,IF($O$3="Chaoszwerge - CC",Datenbasis!AT100,IF($O$3="Chaosrenegarten",Datenbasis!AT119,IF($O$3="Dunkelelfen",Datenbasis!AT138,M101)))))))))</f>
        <v/>
      </c>
      <c r="N50" s="422" t="str">
        <f>IF($O$3="","",IF($O$3="Amazonen",Datenbasis!AU5,IF($O$3="Schwarzorks",Datenbasis!AU24,IF($O$3="Bretonen",Datenbasis!AU43,IF($O$3="Chaos-Auserkorene",Datenbasis!AU62,IF($O$3="Chaoszwerge - DR",Datenbasis!AU81,IF($O$3="Chaoszwerge - CC",Datenbasis!AU100,IF($O$3="Chaosrenegarten",Datenbasis!AU119,IF($O$3="Dunkelelfen",Datenbasis!AU138,N101)))))))))</f>
        <v/>
      </c>
      <c r="O50" s="190" t="str">
        <f>IF($O$3="","",IF($O$3="Amazonen",Datenbasis!AR5,IF($O$3="Schwarzorks",Datenbasis!AR24,IF($O$3="Bretonen",Datenbasis!AR43,IF($O$3="Chaos-Auserkorene",Datenbasis!AR62,IF($O$3="Chaoszwerge - DR",Datenbasis!AR81,IF($O$3="Chaoszwerge - CC",Datenbasis!AR100,IF($O$3="Chaosrenegarten",Datenbasis!AR119,IF($O$3="Dunkelelfen",Datenbasis!AR138,O101)))))))))</f>
        <v/>
      </c>
      <c r="P50" s="422" t="str">
        <f>IF($O$3="","",IF($O$3="Amazonen",Datenbasis!AU5,IF($O$3="Schwarzorks",Datenbasis!AU24,IF($O$3="Bretonen",Datenbasis!AU43,IF($O$3="Chaos-Auserkorene",Datenbasis!AU62,IF($O$3="Chaoszwerge - DR",Datenbasis!AU81,IF($O$3="Chaoszwerge - CC",Datenbasis!AU100,IF($O$3="Chaosrenegarten",Datenbasis!AU119,IF($O$3="Dunkelelfen",Datenbasis!AU138,P101)))))))))</f>
        <v/>
      </c>
      <c r="Q50" s="422" t="str">
        <f>IF($O$3="","",IF($O$3="Amazonen",Datenbasis!AX5,IF($O$3="Schwarzorks",Datenbasis!AX24,IF($O$3="Bretonen",Datenbasis!AX43,IF($O$3="Chaos-Auserkorene",Datenbasis!AX62,IF($O$3="Chaoszwerge - DR",Datenbasis!AX81,IF($O$3="Chaoszwerge - CC",Datenbasis!AX100,IF($O$3="Chaosrenegarten",Datenbasis!AX119,IF($O$3="Dunkelelfen",Datenbasis!AX138,Q101)))))))))</f>
        <v/>
      </c>
      <c r="R50" s="422" t="str">
        <f>IF($O$3="","",IF($O$3="Amazonen",Datenbasis!AY5,IF($O$3="Schwarzorks",Datenbasis!AY24,IF($O$3="Bretonen",Datenbasis!AY43,IF($O$3="Chaos-Auserkorene",Datenbasis!AY62,IF($O$3="Chaoszwerge - DR",Datenbasis!AY81,IF($O$3="Chaoszwerge - CC",Datenbasis!AY100,IF($O$3="Chaosrenegarten",Datenbasis!AY119,IF($O$3="Dunkelelfen",Datenbasis!AY138,R101)))))))))</f>
        <v/>
      </c>
      <c r="S50" s="422" t="str">
        <f>IF($O$3="","",IF($O$3="Amazonen",Datenbasis!AZ5,IF($O$3="Schwarzorks",Datenbasis!AZ24,IF($O$3="Bretonen",Datenbasis!AZ43,IF($O$3="Chaos-Auserkorene",Datenbasis!AZ62,IF($O$3="Chaoszwerge - DR",Datenbasis!AZ81,IF($O$3="Chaoszwerge - CC",Datenbasis!AZ100,IF($O$3="Chaosrenegarten",Datenbasis!AZ119,IF($O$3="Dunkelelfen",Datenbasis!AZ138,S101)))))))))</f>
        <v/>
      </c>
      <c r="T50" s="422" t="str">
        <f>IF($O$3="","",IF($O$3="Amazonen",Datenbasis!BA5,IF($O$3="Schwarzorks",Datenbasis!BA24,IF($O$3="Bretonen",Datenbasis!BA43,IF($O$3="Chaos-Auserkorene",Datenbasis!BA62,IF($O$3="Chaoszwerge - DR",Datenbasis!BA81,IF($O$3="Chaoszwerge - CC",Datenbasis!BA100,IF($O$3="Chaosrenegarten",Datenbasis!BA119,IF($O$3="Dunkelelfen",Datenbasis!BA138,T101)))))))))</f>
        <v/>
      </c>
      <c r="U50" s="422" t="str">
        <f>IF($O$3="","",IF($O$3="Amazonen",Datenbasis!BB5,IF($O$3="Schwarzorks",Datenbasis!BB24,IF($O$3="Bretonen",Datenbasis!BB43,IF($O$3="Chaos-Auserkorene",Datenbasis!BB62,IF($O$3="Chaoszwerge - DR",Datenbasis!BB81,IF($O$3="Chaoszwerge - CC",Datenbasis!BB100,IF($O$3="Chaosrenegarten",Datenbasis!BB119,IF($O$3="Dunkelelfen",Datenbasis!BB138,U101)))))))))</f>
        <v/>
      </c>
      <c r="V50" s="422" t="str">
        <f>IF($O$3="","",IF($O$3="Amazonen",Datenbasis!BC5,IF($O$3="Schwarzorks",Datenbasis!BC24,IF($O$3="Bretonen",Datenbasis!BC43,IF($O$3="Chaos-Auserkorene",Datenbasis!BC62,IF($O$3="Chaoszwerge - DR",Datenbasis!BC81,IF($O$3="Chaoszwerge - CC",Datenbasis!BC100,IF($O$3="Chaosrenegarten",Datenbasis!BC119,IF($O$3="Dunkelelfen",Datenbasis!BC138,V101)))))))))</f>
        <v/>
      </c>
      <c r="W50" s="422" t="str">
        <f>IF($O$3="","",IF($O$3="Amazonen",Datenbasis!BD5,IF($O$3="Schwarzorks",Datenbasis!BD24,IF($O$3="Bretonen",Datenbasis!BD43,IF($O$3="Chaos-Auserkorene",Datenbasis!BD62,IF($O$3="Chaoszwerge - DR",Datenbasis!BD81,IF($O$3="Chaoszwerge - CC",Datenbasis!BD100,IF($O$3="Chaosrenegarten",Datenbasis!BD119,IF($O$3="Dunkelelfen",Datenbasis!BD138,W101)))))))))</f>
        <v/>
      </c>
      <c r="X50" s="422" t="str">
        <f>IF($O$3="","",IF($O$3="Amazonen",Datenbasis!BE5,IF($O$3="Schwarzorks",Datenbasis!BE24,IF($O$3="Bretonen",Datenbasis!BE43,IF($O$3="Chaos-Auserkorene",Datenbasis!BE62,IF($O$3="Chaoszwerge - DR",Datenbasis!BE81,IF($O$3="Chaoszwerge - CC",Datenbasis!BE100,IF($O$3="Chaosrenegarten",Datenbasis!BE119,IF($O$3="Dunkelelfen",Datenbasis!BE138,X101)))))))))</f>
        <v/>
      </c>
      <c r="Z50" s="459">
        <v>7</v>
      </c>
      <c r="AA50" s="131">
        <v>0</v>
      </c>
      <c r="AB50" s="126" t="s">
        <v>294</v>
      </c>
      <c r="AC50" s="238"/>
      <c r="AD50" s="239"/>
      <c r="AE50" s="240"/>
      <c r="AF50" s="241"/>
      <c r="AG50" s="242"/>
      <c r="AH50" s="242"/>
      <c r="AI50" s="242"/>
      <c r="AJ50" s="246"/>
      <c r="AK50" s="244"/>
      <c r="AL50" s="242"/>
      <c r="AM50" s="242"/>
      <c r="AN50" s="242"/>
      <c r="AO50" s="243"/>
      <c r="AP50" s="177">
        <f>IF(OR(AC50&gt;0,AD50&gt;0),"P",IF(AE50&gt;0,"S",IF(OR(AF50&gt;0,AG50&gt;0,AH50&gt;0,AI50&gt;0,AJ50&gt;0),"E",0)))</f>
        <v>0</v>
      </c>
      <c r="AQ50" s="245"/>
      <c r="AR50" s="180"/>
      <c r="AS50" s="462">
        <f>SUM(AR51:AR56)</f>
        <v>0</v>
      </c>
      <c r="AT50" s="472" t="str">
        <f>IF(AND(AR51&gt;0,AR52=0,AR53=0,AR54=0,AR55=0,AR56=0),", "&amp;AQ51,IF(AND(AR51&gt;0,AR52&gt;0,AR53=0,AR54=0,AR55=0,AR56=0),", "&amp;AQ51&amp;", "&amp;AQ52,IF(AND(AR51&gt;0,AR52&gt;0,AR53&gt;0,AR54=0,AR55=0,AR56=0),", "&amp;AQ51&amp;", "&amp;AQ52&amp;", "&amp;AQ53,IF(AND(AR51&gt;0,AR52&gt;0,AR53&gt;0,AR54&gt;0,AR55=0,AR56=0),", "&amp;AQ51&amp;", "&amp;AQ52&amp;", "&amp;AQ53&amp;", "&amp;AQ54,IF(AND(AR51&gt;0,AR52&gt;0,AR53&gt;0,AR54&gt;0,AR55&gt;0,AR56=0),", "&amp;AQ51&amp;", "&amp;AQ52&amp;", "&amp;AQ53&amp;", "&amp;AQ54&amp;", "&amp;AQ55,IF(AND(AR51&gt;0,AR52&gt;0,AR53&gt;0,AR54&gt;0,AR55&gt;0,AR56&gt;0),", "&amp;AQ51&amp;", "&amp;AQ52&amp;", "&amp;AQ53&amp;", "&amp;AQ54&amp;", "&amp;AQ55&amp;", "&amp;AQ56,""))))))</f>
        <v/>
      </c>
      <c r="AU50" s="560"/>
      <c r="AV50" s="561"/>
      <c r="AW50" s="556">
        <f>SUM(AU51:AU56)+SUM(AV51:AV56)</f>
        <v>0</v>
      </c>
      <c r="AX50" s="547">
        <f>IF(O14="",0,O14+AW50)</f>
        <v>0</v>
      </c>
      <c r="AY50" s="548">
        <f>IF(O14="",0,IF(OR(D14="Rotzling-Feldspieler (Ro)",D14="Rotzling-Feldspieler-Geselle (Ro)",D14="Gnoblar-Feldspieler (O-DR)",D14="Gnoblar-Feldspieler-Geselle (O-DR)",D14="Gnoblar-Feldspieler (O-WS)",D14="Gnoblar-Feldspieler-Geselle (O-WS)"),AX50-15000,IF(T14="Ja",0,AX50)))</f>
        <v>0</v>
      </c>
      <c r="AZ50" s="554"/>
      <c r="BB50" s="72">
        <f>IF(B37="",0,0)</f>
        <v>0</v>
      </c>
      <c r="BC50" s="72">
        <f>IF(D37="",0,0)</f>
        <v>0</v>
      </c>
      <c r="BD50" s="72">
        <f>IF(J37="",0,MID(J37,7,1))</f>
        <v>0</v>
      </c>
      <c r="BF50" s="72">
        <f>IF(M37="",0,0)</f>
        <v>0</v>
      </c>
      <c r="BG50" s="72">
        <f>IF(P37="",0,0)</f>
        <v>0</v>
      </c>
      <c r="BH50" s="72">
        <f>IF(V37="",0,LEFT(V45,1))</f>
        <v>0</v>
      </c>
    </row>
    <row r="51" spans="1:60" s="71" customFormat="1" ht="27.9" customHeight="1" x14ac:dyDescent="0.3">
      <c r="A51" s="65"/>
      <c r="B51" s="187">
        <v>5</v>
      </c>
      <c r="C51" s="188" t="str">
        <f>IF($O$3="","",IF($O$3="Amazonen",Datenbasis!AS6,IF($O$3="Schwarzorks",Datenbasis!AS25,IF($O$3="Bretonen",Datenbasis!AS44,IF($O$3="Chaos-Auserkorene",Datenbasis!AS63,IF($O$3="Chaoszwerge - DR",Datenbasis!AS82,IF($O$3="Chaoszwerge - CC",Datenbasis!AS101,IF($O$3="Chaosrenegarten",Datenbasis!AS120,IF($O$3="Dunkelelfen",Datenbasis!AS139,C102)))))))))</f>
        <v/>
      </c>
      <c r="D51" s="188" t="str">
        <f>IF($O$3="","",IF($O$3="Amazonen",Datenbasis!AK6,IF($O$3="Schwarzorks",Datenbasis!AK25,IF($O$3="Bretonen",Datenbasis!AK44,IF($O$3="Chaos-Auserkorene",Datenbasis!AK63,IF($O$3="Chaoszwerge - DR",Datenbasis!AK82,IF($O$3="Chaoszwerge - CC",Datenbasis!AK101,IF($O$3="Chaosrenegarten",Datenbasis!AK120,IF($O$3="Dunkelelfen",Datenbasis!AK139,D102)))))))))</f>
        <v/>
      </c>
      <c r="E51" s="187" t="str">
        <f>IF($O$3="","",IF($O$3="Amazonen",Datenbasis!AL6,IF($O$3="Schwarzorks",Datenbasis!AL25,IF($O$3="Bretonen",Datenbasis!AL44,IF($O$3="Chaos-Auserkorene",Datenbasis!AL63,IF($O$3="Chaoszwerge - DR",Datenbasis!AL82,IF($O$3="Chaoszwerge - CC",Datenbasis!AL101,IF($O$3="Chaosrenegarten",Datenbasis!AL120,IF($O$3="Dunkelelfen",Datenbasis!AL139,E102)))))))))</f>
        <v/>
      </c>
      <c r="F51" s="187" t="str">
        <f>IF($O$3="","",IF($O$3="Amazonen",Datenbasis!AM6,IF($O$3="Schwarzorks",Datenbasis!AM25,IF($O$3="Bretonen",Datenbasis!AM44,IF($O$3="Chaos-Auserkorene",Datenbasis!AM63,IF($O$3="Chaoszwerge - DR",Datenbasis!AM82,IF($O$3="Chaoszwerge - CC",Datenbasis!AM101,IF($O$3="Chaosrenegarten",Datenbasis!AM120,IF($O$3="Dunkelelfen",Datenbasis!AM139,F102)))))))))</f>
        <v/>
      </c>
      <c r="G51" s="187" t="str">
        <f>IF($O$3="","",IF($O$3="Amazonen",Datenbasis!AN6,IF($O$3="Schwarzorks",Datenbasis!AN25,IF($O$3="Bretonen",Datenbasis!AN44,IF($O$3="Chaos-Auserkorene",Datenbasis!AN63,IF($O$3="Chaoszwerge - DR",Datenbasis!AN82,IF($O$3="Chaoszwerge - CC",Datenbasis!AN101,IF($O$3="Chaosrenegarten",Datenbasis!AN120,IF($O$3="Dunkelelfen",Datenbasis!AN139,G102)))))))))</f>
        <v/>
      </c>
      <c r="H51" s="187" t="str">
        <f>IF($O$3="","",IF($O$3="Amazonen",Datenbasis!AO6,IF($O$3="Schwarzorks",Datenbasis!AO25,IF($O$3="Bretonen",Datenbasis!AO44,IF($O$3="Chaos-Auserkorene",Datenbasis!AO63,IF($O$3="Chaoszwerge - DR",Datenbasis!AO82,IF($O$3="Chaoszwerge - CC",Datenbasis!AO101,IF($O$3="Chaosrenegarten",Datenbasis!AO120,IF($O$3="Dunkelelfen",Datenbasis!AO139,H102)))))))))</f>
        <v/>
      </c>
      <c r="I51" s="187" t="str">
        <f>IF($O$3="","",IF($O$3="Amazonen",Datenbasis!AP6,IF($O$3="Schwarzorks",Datenbasis!AP25,IF($O$3="Bretonen",Datenbasis!AP44,IF($O$3="Chaos-Auserkorene",Datenbasis!AP63,IF($O$3="Chaoszwerge - DR",Datenbasis!AP82,IF($O$3="Chaoszwerge - CC",Datenbasis!AP101,IF($O$3="Chaosrenegarten",Datenbasis!AP120,IF($O$3="Dunkelelfen",Datenbasis!AP139,I102)))))))))</f>
        <v/>
      </c>
      <c r="J51" s="423" t="str">
        <f>IF($O$3="","",IF($O$3="Amazonen",Datenbasis!AQ6,IF($O$3="Schwarzorks",Datenbasis!AQ25,IF($O$3="Bretonen",Datenbasis!AQ44,IF($O$3="Chaos-Auserkorene",Datenbasis!AQ63,IF($O$3="Chaoszwerge - DR",Datenbasis!AQ82,IF($O$3="Chaoszwerge - CC",Datenbasis!AQ101,IF($O$3="Chaosrenegarten",Datenbasis!AQ120,IF($O$3="Dunkelelfen",Datenbasis!AQ139,J102)))))))))</f>
        <v/>
      </c>
      <c r="K51" s="423" t="str">
        <f>IF($O$3="","",IF($O$3="Amazonen",Datenbasis!AR6,IF($O$3="Schwarzorks",Datenbasis!AR25,IF($O$3="Bretonen",Datenbasis!AR44,IF($O$3="Chaos-Auserkorene",Datenbasis!AR63,IF($O$3="Chaoszwerge - DR",Datenbasis!AR82,IF($O$3="Chaoszwerge - CC",Datenbasis!AR101,IF($O$3="Chaosrenegarten",Datenbasis!AR120,IF($O$3="Dunkelelfen",Datenbasis!AR139,K102)))))))))</f>
        <v/>
      </c>
      <c r="L51" s="423" t="str">
        <f>IF($O$3="","",IF($O$3="Amazonen",Datenbasis!AS6,IF($O$3="Schwarzorks",Datenbasis!AS25,IF($O$3="Bretonen",Datenbasis!AS44,IF($O$3="Chaos-Auserkorene",Datenbasis!AS63,IF($O$3="Chaoszwerge - DR",Datenbasis!AS82,IF($O$3="Chaoszwerge - CC",Datenbasis!AS101,IF($O$3="Chaosrenegarten",Datenbasis!AS120,IF($O$3="Dunkelelfen",Datenbasis!AS139,L102)))))))))</f>
        <v/>
      </c>
      <c r="M51" s="423" t="str">
        <f>IF($O$3="","",IF($O$3="Amazonen",Datenbasis!AT6,IF($O$3="Schwarzorks",Datenbasis!AT25,IF($O$3="Bretonen",Datenbasis!AT44,IF($O$3="Chaos-Auserkorene",Datenbasis!AT63,IF($O$3="Chaoszwerge - DR",Datenbasis!AT82,IF($O$3="Chaoszwerge - CC",Datenbasis!AT101,IF($O$3="Chaosrenegarten",Datenbasis!AT120,IF($O$3="Dunkelelfen",Datenbasis!AT139,M102)))))))))</f>
        <v/>
      </c>
      <c r="N51" s="423" t="str">
        <f>IF($O$3="","",IF($O$3="Amazonen",Datenbasis!AU6,IF($O$3="Schwarzorks",Datenbasis!AU25,IF($O$3="Bretonen",Datenbasis!AU44,IF($O$3="Chaos-Auserkorene",Datenbasis!AU63,IF($O$3="Chaoszwerge - DR",Datenbasis!AU82,IF($O$3="Chaoszwerge - CC",Datenbasis!AU101,IF($O$3="Chaosrenegarten",Datenbasis!AU120,IF($O$3="Dunkelelfen",Datenbasis!AU139,N102)))))))))</f>
        <v/>
      </c>
      <c r="O51" s="188" t="str">
        <f>IF($O$3="","",IF($O$3="Amazonen",Datenbasis!AR6,IF($O$3="Schwarzorks",Datenbasis!AR25,IF($O$3="Bretonen",Datenbasis!AR44,IF($O$3="Chaos-Auserkorene",Datenbasis!AR63,IF($O$3="Chaoszwerge - DR",Datenbasis!AR82,IF($O$3="Chaoszwerge - CC",Datenbasis!AR101,IF($O$3="Chaosrenegarten",Datenbasis!AR120,IF($O$3="Dunkelelfen",Datenbasis!AR139,O102)))))))))</f>
        <v/>
      </c>
      <c r="P51" s="423" t="str">
        <f>IF($O$3="","",IF($O$3="Amazonen",Datenbasis!AU6,IF($O$3="Schwarzorks",Datenbasis!AU25,IF($O$3="Bretonen",Datenbasis!AU44,IF($O$3="Chaos-Auserkorene",Datenbasis!AU63,IF($O$3="Chaoszwerge - DR",Datenbasis!AU82,IF($O$3="Chaoszwerge - CC",Datenbasis!AU101,IF($O$3="Chaosrenegarten",Datenbasis!AU120,IF($O$3="Dunkelelfen",Datenbasis!AU139,P102)))))))))</f>
        <v/>
      </c>
      <c r="Q51" s="423" t="str">
        <f>IF($O$3="","",IF($O$3="Amazonen",Datenbasis!AX6,IF($O$3="Schwarzorks",Datenbasis!AX25,IF($O$3="Bretonen",Datenbasis!AX44,IF($O$3="Chaos-Auserkorene",Datenbasis!AX63,IF($O$3="Chaoszwerge - DR",Datenbasis!AX82,IF($O$3="Chaoszwerge - CC",Datenbasis!AX101,IF($O$3="Chaosrenegarten",Datenbasis!AX120,IF($O$3="Dunkelelfen",Datenbasis!AX139,Q102)))))))))</f>
        <v/>
      </c>
      <c r="R51" s="423" t="str">
        <f>IF($O$3="","",IF($O$3="Amazonen",Datenbasis!AY6,IF($O$3="Schwarzorks",Datenbasis!AY25,IF($O$3="Bretonen",Datenbasis!AY44,IF($O$3="Chaos-Auserkorene",Datenbasis!AY63,IF($O$3="Chaoszwerge - DR",Datenbasis!AY82,IF($O$3="Chaoszwerge - CC",Datenbasis!AY101,IF($O$3="Chaosrenegarten",Datenbasis!AY120,IF($O$3="Dunkelelfen",Datenbasis!AY139,R102)))))))))</f>
        <v/>
      </c>
      <c r="S51" s="423" t="str">
        <f>IF($O$3="","",IF($O$3="Amazonen",Datenbasis!AZ6,IF($O$3="Schwarzorks",Datenbasis!AZ25,IF($O$3="Bretonen",Datenbasis!AZ44,IF($O$3="Chaos-Auserkorene",Datenbasis!AZ63,IF($O$3="Chaoszwerge - DR",Datenbasis!AZ82,IF($O$3="Chaoszwerge - CC",Datenbasis!AZ101,IF($O$3="Chaosrenegarten",Datenbasis!AZ120,IF($O$3="Dunkelelfen",Datenbasis!AZ139,S102)))))))))</f>
        <v/>
      </c>
      <c r="T51" s="423" t="str">
        <f>IF($O$3="","",IF($O$3="Amazonen",Datenbasis!BA6,IF($O$3="Schwarzorks",Datenbasis!BA25,IF($O$3="Bretonen",Datenbasis!BA44,IF($O$3="Chaos-Auserkorene",Datenbasis!BA63,IF($O$3="Chaoszwerge - DR",Datenbasis!BA82,IF($O$3="Chaoszwerge - CC",Datenbasis!BA101,IF($O$3="Chaosrenegarten",Datenbasis!BA120,IF($O$3="Dunkelelfen",Datenbasis!BA139,T102)))))))))</f>
        <v/>
      </c>
      <c r="U51" s="423" t="str">
        <f>IF($O$3="","",IF($O$3="Amazonen",Datenbasis!BB6,IF($O$3="Schwarzorks",Datenbasis!BB25,IF($O$3="Bretonen",Datenbasis!BB44,IF($O$3="Chaos-Auserkorene",Datenbasis!BB63,IF($O$3="Chaoszwerge - DR",Datenbasis!BB82,IF($O$3="Chaoszwerge - CC",Datenbasis!BB101,IF($O$3="Chaosrenegarten",Datenbasis!BB120,IF($O$3="Dunkelelfen",Datenbasis!BB139,U102)))))))))</f>
        <v/>
      </c>
      <c r="V51" s="423" t="str">
        <f>IF($O$3="","",IF($O$3="Amazonen",Datenbasis!BC6,IF($O$3="Schwarzorks",Datenbasis!BC25,IF($O$3="Bretonen",Datenbasis!BC44,IF($O$3="Chaos-Auserkorene",Datenbasis!BC63,IF($O$3="Chaoszwerge - DR",Datenbasis!BC82,IF($O$3="Chaoszwerge - CC",Datenbasis!BC101,IF($O$3="Chaosrenegarten",Datenbasis!BC120,IF($O$3="Dunkelelfen",Datenbasis!BC139,V102)))))))))</f>
        <v/>
      </c>
      <c r="W51" s="423" t="str">
        <f>IF($O$3="","",IF($O$3="Amazonen",Datenbasis!BD6,IF($O$3="Schwarzorks",Datenbasis!BD25,IF($O$3="Bretonen",Datenbasis!BD44,IF($O$3="Chaos-Auserkorene",Datenbasis!BD63,IF($O$3="Chaoszwerge - DR",Datenbasis!BD82,IF($O$3="Chaoszwerge - CC",Datenbasis!BD101,IF($O$3="Chaosrenegarten",Datenbasis!BD120,IF($O$3="Dunkelelfen",Datenbasis!BD139,W102)))))))))</f>
        <v/>
      </c>
      <c r="X51" s="423" t="str">
        <f>IF($O$3="","",IF($O$3="Amazonen",Datenbasis!BE6,IF($O$3="Schwarzorks",Datenbasis!BE25,IF($O$3="Bretonen",Datenbasis!BE44,IF($O$3="Chaos-Auserkorene",Datenbasis!BE63,IF($O$3="Chaoszwerge - DR",Datenbasis!BE82,IF($O$3="Chaoszwerge - CC",Datenbasis!BE101,IF($O$3="Chaosrenegarten",Datenbasis!BE120,IF($O$3="Dunkelelfen",Datenbasis!BE139,X102)))))))))</f>
        <v/>
      </c>
      <c r="Z51" s="460"/>
      <c r="AA51" s="132">
        <v>1</v>
      </c>
      <c r="AB51" s="127" t="s">
        <v>295</v>
      </c>
      <c r="AC51" s="147"/>
      <c r="AD51" s="148"/>
      <c r="AE51" s="149"/>
      <c r="AF51" s="150"/>
      <c r="AG51" s="151"/>
      <c r="AH51" s="151"/>
      <c r="AI51" s="151"/>
      <c r="AJ51" s="165"/>
      <c r="AK51" s="153"/>
      <c r="AL51" s="154"/>
      <c r="AM51" s="154"/>
      <c r="AN51" s="154"/>
      <c r="AO51" s="155"/>
      <c r="AP51" s="178">
        <f>IF(OR(AC51&gt;0,AD51&gt;0),"P",IF(AE51&gt;0,"S",IF(OR(AF51&gt;0,AG51&gt;0,AH51&gt;0,AI51&gt;0,AJ51&gt;0),"E",0)))</f>
        <v>0</v>
      </c>
      <c r="AQ51" s="236"/>
      <c r="AR51" s="181">
        <f>IF(AC51&gt;0,3,IF(AD51&gt;0,6,IF(AE51&gt;0,10,IF(OR(AF51&gt;0,AG51&gt;0,AH51&gt;0,AI51&gt;0,AJ51&gt;0),14,0))))</f>
        <v>0</v>
      </c>
      <c r="AS51" s="463"/>
      <c r="AT51" s="473"/>
      <c r="AU51" s="182">
        <f>IF(AC51&gt;0,20000,IF(AD51&gt;0,20000,IF(AE51&gt;0,40000,IF(AF51&gt;0,20000,IF(AG51&gt;0,60000,IF(AH51&gt;0,30000,IF(AI51&gt;0,20000,IF(AJ51&gt;0,10000,0))))))))</f>
        <v>0</v>
      </c>
      <c r="AV51" s="562">
        <f>IF(OR(AQ51="Ausweichen",AQ51="Blocken",AQ51="Knochenbrecher",AQ51="Unterstützen"),10000,0)</f>
        <v>0</v>
      </c>
      <c r="AW51" s="557"/>
      <c r="AX51" s="543"/>
      <c r="AY51" s="549"/>
      <c r="AZ51" s="555"/>
      <c r="BB51" s="72">
        <f>IF(B38="",0,0)</f>
        <v>0</v>
      </c>
      <c r="BC51" s="72">
        <f>IF(D38="",0,0)</f>
        <v>0</v>
      </c>
      <c r="BD51" s="72">
        <f>IF(J38="",0,MID(J38,7,1))</f>
        <v>0</v>
      </c>
      <c r="BF51" s="72">
        <f>IF(M38="",0,0)</f>
        <v>0</v>
      </c>
      <c r="BG51" s="72">
        <f>IF(P38="",0,0)</f>
        <v>0</v>
      </c>
      <c r="BH51" s="72">
        <f>IF(V38="",0,LEFT(V46,1))</f>
        <v>0</v>
      </c>
    </row>
    <row r="52" spans="1:60" s="71" customFormat="1" ht="27.9" customHeight="1" x14ac:dyDescent="0.3">
      <c r="A52" s="65"/>
      <c r="B52" s="189">
        <v>6</v>
      </c>
      <c r="C52" s="190" t="str">
        <f>IF($O$3="","",IF($O$3="Amazonen",Datenbasis!AS7,IF($O$3="Schwarzorks",Datenbasis!AS26,IF($O$3="Bretonen",Datenbasis!AS45,IF($O$3="Chaos-Auserkorene",Datenbasis!AS64,IF($O$3="Chaoszwerge - DR",Datenbasis!AS83,IF($O$3="Chaoszwerge - CC",Datenbasis!AS102,IF($O$3="Chaosrenegarten",Datenbasis!AS121,IF($O$3="Dunkelelfen",Datenbasis!AS140,C103)))))))))</f>
        <v/>
      </c>
      <c r="D52" s="190" t="str">
        <f>IF($O$3="","",IF($O$3="Amazonen",Datenbasis!AK7,IF($O$3="Schwarzorks",Datenbasis!AK26,IF($O$3="Bretonen",Datenbasis!AK45,IF($O$3="Chaos-Auserkorene",Datenbasis!AK64,IF($O$3="Chaoszwerge - DR",Datenbasis!AK83,IF($O$3="Chaoszwerge - CC",Datenbasis!AK102,IF($O$3="Chaosrenegarten",Datenbasis!AK121,IF($O$3="Dunkelelfen",Datenbasis!AK140,D103)))))))))</f>
        <v/>
      </c>
      <c r="E52" s="189" t="str">
        <f>IF($O$3="","",IF($O$3="Amazonen",Datenbasis!AL7,IF($O$3="Schwarzorks",Datenbasis!AL26,IF($O$3="Bretonen",Datenbasis!AL45,IF($O$3="Chaos-Auserkorene",Datenbasis!AL64,IF($O$3="Chaoszwerge - DR",Datenbasis!AL83,IF($O$3="Chaoszwerge - CC",Datenbasis!AL102,IF($O$3="Chaosrenegarten",Datenbasis!AL121,IF($O$3="Dunkelelfen",Datenbasis!AL140,E103)))))))))</f>
        <v/>
      </c>
      <c r="F52" s="189" t="str">
        <f>IF($O$3="","",IF($O$3="Amazonen",Datenbasis!AM7,IF($O$3="Schwarzorks",Datenbasis!AM26,IF($O$3="Bretonen",Datenbasis!AM45,IF($O$3="Chaos-Auserkorene",Datenbasis!AM64,IF($O$3="Chaoszwerge - DR",Datenbasis!AM83,IF($O$3="Chaoszwerge - CC",Datenbasis!AM102,IF($O$3="Chaosrenegarten",Datenbasis!AM121,IF($O$3="Dunkelelfen",Datenbasis!AM140,F103)))))))))</f>
        <v/>
      </c>
      <c r="G52" s="189" t="str">
        <f>IF($O$3="","",IF($O$3="Amazonen",Datenbasis!AN7,IF($O$3="Schwarzorks",Datenbasis!AN26,IF($O$3="Bretonen",Datenbasis!AN45,IF($O$3="Chaos-Auserkorene",Datenbasis!AN64,IF($O$3="Chaoszwerge - DR",Datenbasis!AN83,IF($O$3="Chaoszwerge - CC",Datenbasis!AN102,IF($O$3="Chaosrenegarten",Datenbasis!AN121,IF($O$3="Dunkelelfen",Datenbasis!AN140,G103)))))))))</f>
        <v/>
      </c>
      <c r="H52" s="189" t="str">
        <f>IF($O$3="","",IF($O$3="Amazonen",Datenbasis!AO7,IF($O$3="Schwarzorks",Datenbasis!AO26,IF($O$3="Bretonen",Datenbasis!AO45,IF($O$3="Chaos-Auserkorene",Datenbasis!AO64,IF($O$3="Chaoszwerge - DR",Datenbasis!AO83,IF($O$3="Chaoszwerge - CC",Datenbasis!AO102,IF($O$3="Chaosrenegarten",Datenbasis!AO121,IF($O$3="Dunkelelfen",Datenbasis!AO140,H103)))))))))</f>
        <v/>
      </c>
      <c r="I52" s="189" t="str">
        <f>IF($O$3="","",IF($O$3="Amazonen",Datenbasis!AP7,IF($O$3="Schwarzorks",Datenbasis!AP26,IF($O$3="Bretonen",Datenbasis!AP45,IF($O$3="Chaos-Auserkorene",Datenbasis!AP64,IF($O$3="Chaoszwerge - DR",Datenbasis!AP83,IF($O$3="Chaoszwerge - CC",Datenbasis!AP102,IF($O$3="Chaosrenegarten",Datenbasis!AP121,IF($O$3="Dunkelelfen",Datenbasis!AP140,I103)))))))))</f>
        <v/>
      </c>
      <c r="J52" s="422" t="str">
        <f>IF($O$3="","",IF($O$3="Amazonen",Datenbasis!AQ7,IF($O$3="Schwarzorks",Datenbasis!AQ26,IF($O$3="Bretonen",Datenbasis!AQ45,IF($O$3="Chaos-Auserkorene",Datenbasis!AQ64,IF($O$3="Chaoszwerge - DR",Datenbasis!AQ83,IF($O$3="Chaoszwerge - CC",Datenbasis!AQ102,IF($O$3="Chaosrenegarten",Datenbasis!AQ121,IF($O$3="Dunkelelfen",Datenbasis!AQ140,J103)))))))))</f>
        <v/>
      </c>
      <c r="K52" s="422" t="str">
        <f>IF($O$3="","",IF($O$3="Amazonen",Datenbasis!AR7,IF($O$3="Schwarzorks",Datenbasis!AR26,IF($O$3="Bretonen",Datenbasis!AR45,IF($O$3="Chaos-Auserkorene",Datenbasis!AR64,IF($O$3="Chaoszwerge - DR",Datenbasis!AR83,IF($O$3="Chaoszwerge - CC",Datenbasis!AR102,IF($O$3="Chaosrenegarten",Datenbasis!AR121,IF($O$3="Dunkelelfen",Datenbasis!AR140,K103)))))))))</f>
        <v/>
      </c>
      <c r="L52" s="422" t="str">
        <f>IF($O$3="","",IF($O$3="Amazonen",Datenbasis!AS7,IF($O$3="Schwarzorks",Datenbasis!AS26,IF($O$3="Bretonen",Datenbasis!AS45,IF($O$3="Chaos-Auserkorene",Datenbasis!AS64,IF($O$3="Chaoszwerge - DR",Datenbasis!AS83,IF($O$3="Chaoszwerge - CC",Datenbasis!AS102,IF($O$3="Chaosrenegarten",Datenbasis!AS121,IF($O$3="Dunkelelfen",Datenbasis!AS140,L103)))))))))</f>
        <v/>
      </c>
      <c r="M52" s="422" t="str">
        <f>IF($O$3="","",IF($O$3="Amazonen",Datenbasis!AT7,IF($O$3="Schwarzorks",Datenbasis!AT26,IF($O$3="Bretonen",Datenbasis!AT45,IF($O$3="Chaos-Auserkorene",Datenbasis!AT64,IF($O$3="Chaoszwerge - DR",Datenbasis!AT83,IF($O$3="Chaoszwerge - CC",Datenbasis!AT102,IF($O$3="Chaosrenegarten",Datenbasis!AT121,IF($O$3="Dunkelelfen",Datenbasis!AT140,M103)))))))))</f>
        <v/>
      </c>
      <c r="N52" s="422" t="str">
        <f>IF($O$3="","",IF($O$3="Amazonen",Datenbasis!AU7,IF($O$3="Schwarzorks",Datenbasis!AU26,IF($O$3="Bretonen",Datenbasis!AU45,IF($O$3="Chaos-Auserkorene",Datenbasis!AU64,IF($O$3="Chaoszwerge - DR",Datenbasis!AU83,IF($O$3="Chaoszwerge - CC",Datenbasis!AU102,IF($O$3="Chaosrenegarten",Datenbasis!AU121,IF($O$3="Dunkelelfen",Datenbasis!AU140,N103)))))))))</f>
        <v/>
      </c>
      <c r="O52" s="190" t="str">
        <f>IF($O$3="","",IF($O$3="Amazonen",Datenbasis!AR7,IF($O$3="Schwarzorks",Datenbasis!AR26,IF($O$3="Bretonen",Datenbasis!AR45,IF($O$3="Chaos-Auserkorene",Datenbasis!AR64,IF($O$3="Chaoszwerge - DR",Datenbasis!AR83,IF($O$3="Chaoszwerge - CC",Datenbasis!AR102,IF($O$3="Chaosrenegarten",Datenbasis!AR121,IF($O$3="Dunkelelfen",Datenbasis!AR140,O103)))))))))</f>
        <v/>
      </c>
      <c r="P52" s="422" t="str">
        <f>IF($O$3="","",IF($O$3="Amazonen",Datenbasis!AU7,IF($O$3="Schwarzorks",Datenbasis!AU26,IF($O$3="Bretonen",Datenbasis!AU45,IF($O$3="Chaos-Auserkorene",Datenbasis!AU64,IF($O$3="Chaoszwerge - DR",Datenbasis!AU83,IF($O$3="Chaoszwerge - CC",Datenbasis!AU102,IF($O$3="Chaosrenegarten",Datenbasis!AU121,IF($O$3="Dunkelelfen",Datenbasis!AU140,P103)))))))))</f>
        <v/>
      </c>
      <c r="Q52" s="422" t="str">
        <f>IF($O$3="","",IF($O$3="Amazonen",Datenbasis!AX7,IF($O$3="Schwarzorks",Datenbasis!AX26,IF($O$3="Bretonen",Datenbasis!AX45,IF($O$3="Chaos-Auserkorene",Datenbasis!AX64,IF($O$3="Chaoszwerge - DR",Datenbasis!AX83,IF($O$3="Chaoszwerge - CC",Datenbasis!AX102,IF($O$3="Chaosrenegarten",Datenbasis!AX121,IF($O$3="Dunkelelfen",Datenbasis!AX140,Q103)))))))))</f>
        <v/>
      </c>
      <c r="R52" s="422" t="str">
        <f>IF($O$3="","",IF($O$3="Amazonen",Datenbasis!AY7,IF($O$3="Schwarzorks",Datenbasis!AY26,IF($O$3="Bretonen",Datenbasis!AY45,IF($O$3="Chaos-Auserkorene",Datenbasis!AY64,IF($O$3="Chaoszwerge - DR",Datenbasis!AY83,IF($O$3="Chaoszwerge - CC",Datenbasis!AY102,IF($O$3="Chaosrenegarten",Datenbasis!AY121,IF($O$3="Dunkelelfen",Datenbasis!AY140,R103)))))))))</f>
        <v/>
      </c>
      <c r="S52" s="422" t="str">
        <f>IF($O$3="","",IF($O$3="Amazonen",Datenbasis!AZ7,IF($O$3="Schwarzorks",Datenbasis!AZ26,IF($O$3="Bretonen",Datenbasis!AZ45,IF($O$3="Chaos-Auserkorene",Datenbasis!AZ64,IF($O$3="Chaoszwerge - DR",Datenbasis!AZ83,IF($O$3="Chaoszwerge - CC",Datenbasis!AZ102,IF($O$3="Chaosrenegarten",Datenbasis!AZ121,IF($O$3="Dunkelelfen",Datenbasis!AZ140,S103)))))))))</f>
        <v/>
      </c>
      <c r="T52" s="422" t="str">
        <f>IF($O$3="","",IF($O$3="Amazonen",Datenbasis!BA7,IF($O$3="Schwarzorks",Datenbasis!BA26,IF($O$3="Bretonen",Datenbasis!BA45,IF($O$3="Chaos-Auserkorene",Datenbasis!BA64,IF($O$3="Chaoszwerge - DR",Datenbasis!BA83,IF($O$3="Chaoszwerge - CC",Datenbasis!BA102,IF($O$3="Chaosrenegarten",Datenbasis!BA121,IF($O$3="Dunkelelfen",Datenbasis!BA140,T103)))))))))</f>
        <v/>
      </c>
      <c r="U52" s="422" t="str">
        <f>IF($O$3="","",IF($O$3="Amazonen",Datenbasis!BB7,IF($O$3="Schwarzorks",Datenbasis!BB26,IF($O$3="Bretonen",Datenbasis!BB45,IF($O$3="Chaos-Auserkorene",Datenbasis!BB64,IF($O$3="Chaoszwerge - DR",Datenbasis!BB83,IF($O$3="Chaoszwerge - CC",Datenbasis!BB102,IF($O$3="Chaosrenegarten",Datenbasis!BB121,IF($O$3="Dunkelelfen",Datenbasis!BB140,U103)))))))))</f>
        <v/>
      </c>
      <c r="V52" s="422" t="str">
        <f>IF($O$3="","",IF($O$3="Amazonen",Datenbasis!BC7,IF($O$3="Schwarzorks",Datenbasis!BC26,IF($O$3="Bretonen",Datenbasis!BC45,IF($O$3="Chaos-Auserkorene",Datenbasis!BC64,IF($O$3="Chaoszwerge - DR",Datenbasis!BC83,IF($O$3="Chaoszwerge - CC",Datenbasis!BC102,IF($O$3="Chaosrenegarten",Datenbasis!BC121,IF($O$3="Dunkelelfen",Datenbasis!BC140,V103)))))))))</f>
        <v/>
      </c>
      <c r="W52" s="422" t="str">
        <f>IF($O$3="","",IF($O$3="Amazonen",Datenbasis!BD7,IF($O$3="Schwarzorks",Datenbasis!BD26,IF($O$3="Bretonen",Datenbasis!BD45,IF($O$3="Chaos-Auserkorene",Datenbasis!BD64,IF($O$3="Chaoszwerge - DR",Datenbasis!BD83,IF($O$3="Chaoszwerge - CC",Datenbasis!BD102,IF($O$3="Chaosrenegarten",Datenbasis!BD121,IF($O$3="Dunkelelfen",Datenbasis!BD140,W103)))))))))</f>
        <v/>
      </c>
      <c r="X52" s="422" t="str">
        <f>IF($O$3="","",IF($O$3="Amazonen",Datenbasis!BE7,IF($O$3="Schwarzorks",Datenbasis!BE26,IF($O$3="Bretonen",Datenbasis!BE45,IF($O$3="Chaos-Auserkorene",Datenbasis!BE64,IF($O$3="Chaoszwerge - DR",Datenbasis!BE83,IF($O$3="Chaoszwerge - CC",Datenbasis!BE102,IF($O$3="Chaosrenegarten",Datenbasis!BE121,IF($O$3="Dunkelelfen",Datenbasis!BE140,X103)))))))))</f>
        <v/>
      </c>
      <c r="Z52" s="460"/>
      <c r="AA52" s="132">
        <v>2</v>
      </c>
      <c r="AB52" s="127" t="s">
        <v>296</v>
      </c>
      <c r="AC52" s="147"/>
      <c r="AD52" s="148"/>
      <c r="AE52" s="149"/>
      <c r="AF52" s="150"/>
      <c r="AG52" s="151"/>
      <c r="AH52" s="151"/>
      <c r="AI52" s="151"/>
      <c r="AJ52" s="165"/>
      <c r="AK52" s="153"/>
      <c r="AL52" s="154"/>
      <c r="AM52" s="154"/>
      <c r="AN52" s="154"/>
      <c r="AO52" s="155"/>
      <c r="AP52" s="178">
        <f>IF(OR(AC52&gt;0,AD52&gt;0),"P",IF(AE52&gt;0,"S",IF(OR(AF52&gt;0,AG52&gt;0,AH52&gt;0,AI52&gt;0,AJ52&gt;0),"E",0)))</f>
        <v>0</v>
      </c>
      <c r="AQ52" s="236"/>
      <c r="AR52" s="181">
        <f>IF(AC52&gt;0,4,IF(AD52&gt;0,8,IF(AE52&gt;0,12,IF(OR(AF52&gt;0,AG52&gt;0,AH52&gt;0,AI52&gt;0,AJ52&gt;0),16,0))))</f>
        <v>0</v>
      </c>
      <c r="AS52" s="463"/>
      <c r="AT52" s="473"/>
      <c r="AU52" s="182">
        <f>IF(AC52&gt;0,20000,IF(AD52&gt;0,20000,IF(AE52&gt;0,40000,IF(AF52&gt;0,20000,IF(AG52&gt;0,60000,IF(AH52&gt;0,30000,IF(AI52&gt;0,20000,IF(AJ52&gt;0,10000,0))))))))</f>
        <v>0</v>
      </c>
      <c r="AV52" s="562">
        <f>IF(OR(AQ52="Ausweichen",AQ52="Blocken",AQ52="Knochenbrecher",AQ52="Unterstützen"),10000,0)</f>
        <v>0</v>
      </c>
      <c r="AW52" s="557"/>
      <c r="AX52" s="543"/>
      <c r="AY52" s="549"/>
      <c r="AZ52" s="555"/>
      <c r="BB52" s="72">
        <f>IF(B39="",0,0)</f>
        <v>0</v>
      </c>
      <c r="BC52" s="72">
        <f>IF(D39="",0,0)</f>
        <v>0</v>
      </c>
      <c r="BD52" s="72">
        <f>IF(J39="",0,MID(J39,7,1))</f>
        <v>0</v>
      </c>
      <c r="BF52" s="72">
        <f>IF(M39="",0,0)</f>
        <v>0</v>
      </c>
      <c r="BG52" s="72">
        <f>IF(P39="",0,0)</f>
        <v>0</v>
      </c>
      <c r="BH52" s="72">
        <f>IF(V39="",0,LEFT(V47,1))</f>
        <v>0</v>
      </c>
    </row>
    <row r="53" spans="1:60" s="71" customFormat="1" ht="27.9" customHeight="1" x14ac:dyDescent="0.3">
      <c r="A53" s="65"/>
      <c r="B53" s="187">
        <v>7</v>
      </c>
      <c r="C53" s="188" t="str">
        <f>IF($O$3="","",IF($O$3="Amazonen",Datenbasis!AS8,IF($O$3="Schwarzorks",Datenbasis!AS27,IF($O$3="Bretonen",Datenbasis!AS46,IF($O$3="Chaos-Auserkorene",Datenbasis!AS65,IF($O$3="Chaoszwerge - DR",Datenbasis!AS84,IF($O$3="Chaoszwerge - CC",Datenbasis!AS103,IF($O$3="Chaosrenegarten",Datenbasis!AS122,IF($O$3="Dunkelelfen",Datenbasis!AS141,C104)))))))))</f>
        <v/>
      </c>
      <c r="D53" s="188" t="str">
        <f>IF($O$3="","",IF($O$3="Amazonen",Datenbasis!AK8,IF($O$3="Schwarzorks",Datenbasis!AK27,IF($O$3="Bretonen",Datenbasis!AK46,IF($O$3="Chaos-Auserkorene",Datenbasis!AK65,IF($O$3="Chaoszwerge - DR",Datenbasis!AK84,IF($O$3="Chaoszwerge - CC",Datenbasis!AK103,IF($O$3="Chaosrenegarten",Datenbasis!AK122,IF($O$3="Dunkelelfen",Datenbasis!AK141,D104)))))))))</f>
        <v/>
      </c>
      <c r="E53" s="187" t="str">
        <f>IF($O$3="","",IF($O$3="Amazonen",Datenbasis!AL8,IF($O$3="Schwarzorks",Datenbasis!AL27,IF($O$3="Bretonen",Datenbasis!AL46,IF($O$3="Chaos-Auserkorene",Datenbasis!AL65,IF($O$3="Chaoszwerge - DR",Datenbasis!AL84,IF($O$3="Chaoszwerge - CC",Datenbasis!AL103,IF($O$3="Chaosrenegarten",Datenbasis!AL122,IF($O$3="Dunkelelfen",Datenbasis!AL141,E104)))))))))</f>
        <v/>
      </c>
      <c r="F53" s="187" t="str">
        <f>IF($O$3="","",IF($O$3="Amazonen",Datenbasis!AM8,IF($O$3="Schwarzorks",Datenbasis!AM27,IF($O$3="Bretonen",Datenbasis!AM46,IF($O$3="Chaos-Auserkorene",Datenbasis!AM65,IF($O$3="Chaoszwerge - DR",Datenbasis!AM84,IF($O$3="Chaoszwerge - CC",Datenbasis!AM103,IF($O$3="Chaosrenegarten",Datenbasis!AM122,IF($O$3="Dunkelelfen",Datenbasis!AM141,F104)))))))))</f>
        <v/>
      </c>
      <c r="G53" s="187" t="str">
        <f>IF($O$3="","",IF($O$3="Amazonen",Datenbasis!AN8,IF($O$3="Schwarzorks",Datenbasis!AN27,IF($O$3="Bretonen",Datenbasis!AN46,IF($O$3="Chaos-Auserkorene",Datenbasis!AN65,IF($O$3="Chaoszwerge - DR",Datenbasis!AN84,IF($O$3="Chaoszwerge - CC",Datenbasis!AN103,IF($O$3="Chaosrenegarten",Datenbasis!AN122,IF($O$3="Dunkelelfen",Datenbasis!AN141,G104)))))))))</f>
        <v/>
      </c>
      <c r="H53" s="187" t="str">
        <f>IF($O$3="","",IF($O$3="Amazonen",Datenbasis!AO8,IF($O$3="Schwarzorks",Datenbasis!AO27,IF($O$3="Bretonen",Datenbasis!AO46,IF($O$3="Chaos-Auserkorene",Datenbasis!AO65,IF($O$3="Chaoszwerge - DR",Datenbasis!AO84,IF($O$3="Chaoszwerge - CC",Datenbasis!AO103,IF($O$3="Chaosrenegarten",Datenbasis!AO122,IF($O$3="Dunkelelfen",Datenbasis!AO141,H104)))))))))</f>
        <v/>
      </c>
      <c r="I53" s="187" t="str">
        <f>IF($O$3="","",IF($O$3="Amazonen",Datenbasis!AP8,IF($O$3="Schwarzorks",Datenbasis!AP27,IF($O$3="Bretonen",Datenbasis!AP46,IF($O$3="Chaos-Auserkorene",Datenbasis!AP65,IF($O$3="Chaoszwerge - DR",Datenbasis!AP84,IF($O$3="Chaoszwerge - CC",Datenbasis!AP103,IF($O$3="Chaosrenegarten",Datenbasis!AP122,IF($O$3="Dunkelelfen",Datenbasis!AP141,I104)))))))))</f>
        <v/>
      </c>
      <c r="J53" s="423" t="str">
        <f>IF($O$3="","",IF($O$3="Amazonen",Datenbasis!AQ8,IF($O$3="Schwarzorks",Datenbasis!AQ27,IF($O$3="Bretonen",Datenbasis!AQ46,IF($O$3="Chaos-Auserkorene",Datenbasis!AQ65,IF($O$3="Chaoszwerge - DR",Datenbasis!AQ84,IF($O$3="Chaoszwerge - CC",Datenbasis!AQ103,IF($O$3="Chaosrenegarten",Datenbasis!AQ122,IF($O$3="Dunkelelfen",Datenbasis!AQ141,J104)))))))))</f>
        <v/>
      </c>
      <c r="K53" s="423" t="str">
        <f>IF($O$3="","",IF($O$3="Amazonen",Datenbasis!AR8,IF($O$3="Schwarzorks",Datenbasis!AR27,IF($O$3="Bretonen",Datenbasis!AR46,IF($O$3="Chaos-Auserkorene",Datenbasis!AR65,IF($O$3="Chaoszwerge - DR",Datenbasis!AR84,IF($O$3="Chaoszwerge - CC",Datenbasis!AR103,IF($O$3="Chaosrenegarten",Datenbasis!AR122,IF($O$3="Dunkelelfen",Datenbasis!AR141,K104)))))))))</f>
        <v/>
      </c>
      <c r="L53" s="423" t="str">
        <f>IF($O$3="","",IF($O$3="Amazonen",Datenbasis!AS8,IF($O$3="Schwarzorks",Datenbasis!AS27,IF($O$3="Bretonen",Datenbasis!AS46,IF($O$3="Chaos-Auserkorene",Datenbasis!AS65,IF($O$3="Chaoszwerge - DR",Datenbasis!AS84,IF($O$3="Chaoszwerge - CC",Datenbasis!AS103,IF($O$3="Chaosrenegarten",Datenbasis!AS122,IF($O$3="Dunkelelfen",Datenbasis!AS141,L104)))))))))</f>
        <v/>
      </c>
      <c r="M53" s="423" t="str">
        <f>IF($O$3="","",IF($O$3="Amazonen",Datenbasis!AT8,IF($O$3="Schwarzorks",Datenbasis!AT27,IF($O$3="Bretonen",Datenbasis!AT46,IF($O$3="Chaos-Auserkorene",Datenbasis!AT65,IF($O$3="Chaoszwerge - DR",Datenbasis!AT84,IF($O$3="Chaoszwerge - CC",Datenbasis!AT103,IF($O$3="Chaosrenegarten",Datenbasis!AT122,IF($O$3="Dunkelelfen",Datenbasis!AT141,M104)))))))))</f>
        <v/>
      </c>
      <c r="N53" s="423" t="str">
        <f>IF($O$3="","",IF($O$3="Amazonen",Datenbasis!AU8,IF($O$3="Schwarzorks",Datenbasis!AU27,IF($O$3="Bretonen",Datenbasis!AU46,IF($O$3="Chaos-Auserkorene",Datenbasis!AU65,IF($O$3="Chaoszwerge - DR",Datenbasis!AU84,IF($O$3="Chaoszwerge - CC",Datenbasis!AU103,IF($O$3="Chaosrenegarten",Datenbasis!AU122,IF($O$3="Dunkelelfen",Datenbasis!AU141,N104)))))))))</f>
        <v/>
      </c>
      <c r="O53" s="188" t="str">
        <f>IF($O$3="","",IF($O$3="Amazonen",Datenbasis!AR8,IF($O$3="Schwarzorks",Datenbasis!AR27,IF($O$3="Bretonen",Datenbasis!AR46,IF($O$3="Chaos-Auserkorene",Datenbasis!AR65,IF($O$3="Chaoszwerge - DR",Datenbasis!AR84,IF($O$3="Chaoszwerge - CC",Datenbasis!AR103,IF($O$3="Chaosrenegarten",Datenbasis!AR122,IF($O$3="Dunkelelfen",Datenbasis!AR141,O104)))))))))</f>
        <v/>
      </c>
      <c r="P53" s="423" t="str">
        <f>IF($O$3="","",IF($O$3="Amazonen",Datenbasis!AU8,IF($O$3="Schwarzorks",Datenbasis!AU27,IF($O$3="Bretonen",Datenbasis!AU46,IF($O$3="Chaos-Auserkorene",Datenbasis!AU65,IF($O$3="Chaoszwerge - DR",Datenbasis!AU84,IF($O$3="Chaoszwerge - CC",Datenbasis!AU103,IF($O$3="Chaosrenegarten",Datenbasis!AU122,IF($O$3="Dunkelelfen",Datenbasis!AU141,P104)))))))))</f>
        <v/>
      </c>
      <c r="Q53" s="423" t="str">
        <f>IF($O$3="","",IF($O$3="Amazonen",Datenbasis!AX8,IF($O$3="Schwarzorks",Datenbasis!AX27,IF($O$3="Bretonen",Datenbasis!AX46,IF($O$3="Chaos-Auserkorene",Datenbasis!AX65,IF($O$3="Chaoszwerge - DR",Datenbasis!AX84,IF($O$3="Chaoszwerge - CC",Datenbasis!AX103,IF($O$3="Chaosrenegarten",Datenbasis!AX122,IF($O$3="Dunkelelfen",Datenbasis!AX141,Q104)))))))))</f>
        <v/>
      </c>
      <c r="R53" s="423" t="str">
        <f>IF($O$3="","",IF($O$3="Amazonen",Datenbasis!AY8,IF($O$3="Schwarzorks",Datenbasis!AY27,IF($O$3="Bretonen",Datenbasis!AY46,IF($O$3="Chaos-Auserkorene",Datenbasis!AY65,IF($O$3="Chaoszwerge - DR",Datenbasis!AY84,IF($O$3="Chaoszwerge - CC",Datenbasis!AY103,IF($O$3="Chaosrenegarten",Datenbasis!AY122,IF($O$3="Dunkelelfen",Datenbasis!AY141,R104)))))))))</f>
        <v/>
      </c>
      <c r="S53" s="423" t="str">
        <f>IF($O$3="","",IF($O$3="Amazonen",Datenbasis!AZ8,IF($O$3="Schwarzorks",Datenbasis!AZ27,IF($O$3="Bretonen",Datenbasis!AZ46,IF($O$3="Chaos-Auserkorene",Datenbasis!AZ65,IF($O$3="Chaoszwerge - DR",Datenbasis!AZ84,IF($O$3="Chaoszwerge - CC",Datenbasis!AZ103,IF($O$3="Chaosrenegarten",Datenbasis!AZ122,IF($O$3="Dunkelelfen",Datenbasis!AZ141,S104)))))))))</f>
        <v/>
      </c>
      <c r="T53" s="423" t="str">
        <f>IF($O$3="","",IF($O$3="Amazonen",Datenbasis!BA8,IF($O$3="Schwarzorks",Datenbasis!BA27,IF($O$3="Bretonen",Datenbasis!BA46,IF($O$3="Chaos-Auserkorene",Datenbasis!BA65,IF($O$3="Chaoszwerge - DR",Datenbasis!BA84,IF($O$3="Chaoszwerge - CC",Datenbasis!BA103,IF($O$3="Chaosrenegarten",Datenbasis!BA122,IF($O$3="Dunkelelfen",Datenbasis!BA141,T104)))))))))</f>
        <v/>
      </c>
      <c r="U53" s="423" t="str">
        <f>IF($O$3="","",IF($O$3="Amazonen",Datenbasis!BB8,IF($O$3="Schwarzorks",Datenbasis!BB27,IF($O$3="Bretonen",Datenbasis!BB46,IF($O$3="Chaos-Auserkorene",Datenbasis!BB65,IF($O$3="Chaoszwerge - DR",Datenbasis!BB84,IF($O$3="Chaoszwerge - CC",Datenbasis!BB103,IF($O$3="Chaosrenegarten",Datenbasis!BB122,IF($O$3="Dunkelelfen",Datenbasis!BB141,U104)))))))))</f>
        <v/>
      </c>
      <c r="V53" s="423" t="str">
        <f>IF($O$3="","",IF($O$3="Amazonen",Datenbasis!BC8,IF($O$3="Schwarzorks",Datenbasis!BC27,IF($O$3="Bretonen",Datenbasis!BC46,IF($O$3="Chaos-Auserkorene",Datenbasis!BC65,IF($O$3="Chaoszwerge - DR",Datenbasis!BC84,IF($O$3="Chaoszwerge - CC",Datenbasis!BC103,IF($O$3="Chaosrenegarten",Datenbasis!BC122,IF($O$3="Dunkelelfen",Datenbasis!BC141,V104)))))))))</f>
        <v/>
      </c>
      <c r="W53" s="423" t="str">
        <f>IF($O$3="","",IF($O$3="Amazonen",Datenbasis!BD8,IF($O$3="Schwarzorks",Datenbasis!BD27,IF($O$3="Bretonen",Datenbasis!BD46,IF($O$3="Chaos-Auserkorene",Datenbasis!BD65,IF($O$3="Chaoszwerge - DR",Datenbasis!BD84,IF($O$3="Chaoszwerge - CC",Datenbasis!BD103,IF($O$3="Chaosrenegarten",Datenbasis!BD122,IF($O$3="Dunkelelfen",Datenbasis!BD141,W104)))))))))</f>
        <v/>
      </c>
      <c r="X53" s="423" t="str">
        <f>IF($O$3="","",IF($O$3="Amazonen",Datenbasis!BE8,IF($O$3="Schwarzorks",Datenbasis!BE27,IF($O$3="Bretonen",Datenbasis!BE46,IF($O$3="Chaos-Auserkorene",Datenbasis!BE65,IF($O$3="Chaoszwerge - DR",Datenbasis!BE84,IF($O$3="Chaoszwerge - CC",Datenbasis!BE103,IF($O$3="Chaosrenegarten",Datenbasis!BE122,IF($O$3="Dunkelelfen",Datenbasis!BE141,X104)))))))))</f>
        <v/>
      </c>
      <c r="Z53" s="460"/>
      <c r="AA53" s="132">
        <v>3</v>
      </c>
      <c r="AB53" s="127" t="s">
        <v>297</v>
      </c>
      <c r="AC53" s="147"/>
      <c r="AD53" s="148"/>
      <c r="AE53" s="149"/>
      <c r="AF53" s="150"/>
      <c r="AG53" s="151"/>
      <c r="AH53" s="151"/>
      <c r="AI53" s="151"/>
      <c r="AJ53" s="165"/>
      <c r="AK53" s="153"/>
      <c r="AL53" s="154"/>
      <c r="AM53" s="154"/>
      <c r="AN53" s="154"/>
      <c r="AO53" s="155"/>
      <c r="AP53" s="178">
        <f>IF(OR(AC53&gt;0,AD53&gt;0),"P",IF(AE53&gt;0,"S",IF(OR(AF53&gt;0,AG53&gt;0,AH53&gt;0,AI53&gt;0,AJ53&gt;0),"E",0)))</f>
        <v>0</v>
      </c>
      <c r="AQ53" s="236"/>
      <c r="AR53" s="181">
        <f>IF(AC53&gt;0,6,IF(AD53&gt;0,12,IF(AE53&gt;0,16,IF(OR(AF53&gt;0,AG53&gt;0,AH53&gt;0,AI53&gt;0,AJ53&gt;0),20,0))))</f>
        <v>0</v>
      </c>
      <c r="AS53" s="463"/>
      <c r="AT53" s="473"/>
      <c r="AU53" s="182">
        <f>IF(AC53&gt;0,20000,IF(AD53&gt;0,20000,IF(AE53&gt;0,40000,IF(AF53&gt;0,20000,IF(AG53&gt;0,60000,IF(AH53&gt;0,30000,IF(AI53&gt;0,20000,IF(AJ53&gt;0,10000,0))))))))</f>
        <v>0</v>
      </c>
      <c r="AV53" s="562">
        <f>IF(OR(AQ53="Ausweichen",AQ53="Blocken",AQ53="Knochenbrecher",AQ53="Unterstützen"),10000,0)</f>
        <v>0</v>
      </c>
      <c r="AW53" s="557"/>
      <c r="AX53" s="543"/>
      <c r="AY53" s="549"/>
      <c r="AZ53" s="555"/>
      <c r="BB53" s="72">
        <f>IF(B40="",0,0)</f>
        <v>0</v>
      </c>
      <c r="BC53" s="72">
        <f>IF(D40="",0,0)</f>
        <v>0</v>
      </c>
      <c r="BD53" s="72">
        <f>IF(J40="",0,MID(J40,7,1))</f>
        <v>0</v>
      </c>
      <c r="BF53" s="72">
        <f>IF(M40="",0,0)</f>
        <v>0</v>
      </c>
      <c r="BG53" s="72">
        <f>IF(P40="",0,0)</f>
        <v>0</v>
      </c>
      <c r="BH53" s="72">
        <f>IF(V40="",0,LEFT(V48,1))</f>
        <v>0</v>
      </c>
    </row>
    <row r="54" spans="1:60" s="71" customFormat="1" ht="27.9" customHeight="1" x14ac:dyDescent="0.3">
      <c r="A54" s="65"/>
      <c r="B54" s="189">
        <v>8</v>
      </c>
      <c r="C54" s="190" t="str">
        <f>IF($O$3="","",IF($O$3="Amazonen",Datenbasis!AS9,IF($O$3="Schwarzorks",Datenbasis!AS28,IF($O$3="Bretonen",Datenbasis!AS47,IF($O$3="Chaos-Auserkorene",Datenbasis!AS66,IF($O$3="Chaoszwerge - DR",Datenbasis!AS85,IF($O$3="Chaoszwerge - CC",Datenbasis!AS104,IF($O$3="Chaosrenegarten",Datenbasis!AS123,IF($O$3="Dunkelelfen",Datenbasis!AS142,C105)))))))))</f>
        <v/>
      </c>
      <c r="D54" s="190" t="str">
        <f>IF($O$3="","",IF($O$3="Amazonen",Datenbasis!AK9,IF($O$3="Schwarzorks",Datenbasis!AK28,IF($O$3="Bretonen",Datenbasis!AK47,IF($O$3="Chaos-Auserkorene",Datenbasis!AK66,IF($O$3="Chaoszwerge - DR",Datenbasis!AK85,IF($O$3="Chaoszwerge - CC",Datenbasis!AK104,IF($O$3="Chaosrenegarten",Datenbasis!AK123,IF($O$3="Dunkelelfen",Datenbasis!AK142,D105)))))))))</f>
        <v/>
      </c>
      <c r="E54" s="189" t="str">
        <f>IF($O$3="","",IF($O$3="Amazonen",Datenbasis!AL9,IF($O$3="Schwarzorks",Datenbasis!AL28,IF($O$3="Bretonen",Datenbasis!AL47,IF($O$3="Chaos-Auserkorene",Datenbasis!AL66,IF($O$3="Chaoszwerge - DR",Datenbasis!AL85,IF($O$3="Chaoszwerge - CC",Datenbasis!AL104,IF($O$3="Chaosrenegarten",Datenbasis!AL123,IF($O$3="Dunkelelfen",Datenbasis!AL142,E105)))))))))</f>
        <v/>
      </c>
      <c r="F54" s="189" t="str">
        <f>IF($O$3="","",IF($O$3="Amazonen",Datenbasis!AM9,IF($O$3="Schwarzorks",Datenbasis!AM28,IF($O$3="Bretonen",Datenbasis!AM47,IF($O$3="Chaos-Auserkorene",Datenbasis!AM66,IF($O$3="Chaoszwerge - DR",Datenbasis!AM85,IF($O$3="Chaoszwerge - CC",Datenbasis!AM104,IF($O$3="Chaosrenegarten",Datenbasis!AM123,IF($O$3="Dunkelelfen",Datenbasis!AM142,F105)))))))))</f>
        <v/>
      </c>
      <c r="G54" s="189" t="str">
        <f>IF($O$3="","",IF($O$3="Amazonen",Datenbasis!AN9,IF($O$3="Schwarzorks",Datenbasis!AN28,IF($O$3="Bretonen",Datenbasis!AN47,IF($O$3="Chaos-Auserkorene",Datenbasis!AN66,IF($O$3="Chaoszwerge - DR",Datenbasis!AN85,IF($O$3="Chaoszwerge - CC",Datenbasis!AN104,IF($O$3="Chaosrenegarten",Datenbasis!AN123,IF($O$3="Dunkelelfen",Datenbasis!AN142,G105)))))))))</f>
        <v/>
      </c>
      <c r="H54" s="189" t="str">
        <f>IF($O$3="","",IF($O$3="Amazonen",Datenbasis!AO9,IF($O$3="Schwarzorks",Datenbasis!AO28,IF($O$3="Bretonen",Datenbasis!AO47,IF($O$3="Chaos-Auserkorene",Datenbasis!AO66,IF($O$3="Chaoszwerge - DR",Datenbasis!AO85,IF($O$3="Chaoszwerge - CC",Datenbasis!AO104,IF($O$3="Chaosrenegarten",Datenbasis!AO123,IF($O$3="Dunkelelfen",Datenbasis!AO142,H105)))))))))</f>
        <v/>
      </c>
      <c r="I54" s="189" t="str">
        <f>IF($O$3="","",IF($O$3="Amazonen",Datenbasis!AP9,IF($O$3="Schwarzorks",Datenbasis!AP28,IF($O$3="Bretonen",Datenbasis!AP47,IF($O$3="Chaos-Auserkorene",Datenbasis!AP66,IF($O$3="Chaoszwerge - DR",Datenbasis!AP85,IF($O$3="Chaoszwerge - CC",Datenbasis!AP104,IF($O$3="Chaosrenegarten",Datenbasis!AP123,IF($O$3="Dunkelelfen",Datenbasis!AP142,I105)))))))))</f>
        <v/>
      </c>
      <c r="J54" s="422" t="str">
        <f>IF($O$3="","",IF($O$3="Amazonen",Datenbasis!AQ9,IF($O$3="Schwarzorks",Datenbasis!AQ28,IF($O$3="Bretonen",Datenbasis!AQ47,IF($O$3="Chaos-Auserkorene",Datenbasis!AQ66,IF($O$3="Chaoszwerge - DR",Datenbasis!AQ85,IF($O$3="Chaoszwerge - CC",Datenbasis!AQ104,IF($O$3="Chaosrenegarten",Datenbasis!AQ123,IF($O$3="Dunkelelfen",Datenbasis!AQ142,J105)))))))))</f>
        <v/>
      </c>
      <c r="K54" s="422" t="str">
        <f>IF($O$3="","",IF($O$3="Amazonen",Datenbasis!AR9,IF($O$3="Schwarzorks",Datenbasis!AR28,IF($O$3="Bretonen",Datenbasis!AR47,IF($O$3="Chaos-Auserkorene",Datenbasis!AR66,IF($O$3="Chaoszwerge - DR",Datenbasis!AR85,IF($O$3="Chaoszwerge - CC",Datenbasis!AR104,IF($O$3="Chaosrenegarten",Datenbasis!AR123,IF($O$3="Dunkelelfen",Datenbasis!AR142,K105)))))))))</f>
        <v/>
      </c>
      <c r="L54" s="422" t="str">
        <f>IF($O$3="","",IF($O$3="Amazonen",Datenbasis!AS9,IF($O$3="Schwarzorks",Datenbasis!AS28,IF($O$3="Bretonen",Datenbasis!AS47,IF($O$3="Chaos-Auserkorene",Datenbasis!AS66,IF($O$3="Chaoszwerge - DR",Datenbasis!AS85,IF($O$3="Chaoszwerge - CC",Datenbasis!AS104,IF($O$3="Chaosrenegarten",Datenbasis!AS123,IF($O$3="Dunkelelfen",Datenbasis!AS142,L105)))))))))</f>
        <v/>
      </c>
      <c r="M54" s="422" t="str">
        <f>IF($O$3="","",IF($O$3="Amazonen",Datenbasis!AT9,IF($O$3="Schwarzorks",Datenbasis!AT28,IF($O$3="Bretonen",Datenbasis!AT47,IF($O$3="Chaos-Auserkorene",Datenbasis!AT66,IF($O$3="Chaoszwerge - DR",Datenbasis!AT85,IF($O$3="Chaoszwerge - CC",Datenbasis!AT104,IF($O$3="Chaosrenegarten",Datenbasis!AT123,IF($O$3="Dunkelelfen",Datenbasis!AT142,M105)))))))))</f>
        <v/>
      </c>
      <c r="N54" s="422" t="str">
        <f>IF($O$3="","",IF($O$3="Amazonen",Datenbasis!AU9,IF($O$3="Schwarzorks",Datenbasis!AU28,IF($O$3="Bretonen",Datenbasis!AU47,IF($O$3="Chaos-Auserkorene",Datenbasis!AU66,IF($O$3="Chaoszwerge - DR",Datenbasis!AU85,IF($O$3="Chaoszwerge - CC",Datenbasis!AU104,IF($O$3="Chaosrenegarten",Datenbasis!AU123,IF($O$3="Dunkelelfen",Datenbasis!AU142,N105)))))))))</f>
        <v/>
      </c>
      <c r="O54" s="190" t="str">
        <f>IF($O$3="","",IF($O$3="Amazonen",Datenbasis!AR9,IF($O$3="Schwarzorks",Datenbasis!AR28,IF($O$3="Bretonen",Datenbasis!AR47,IF($O$3="Chaos-Auserkorene",Datenbasis!AR66,IF($O$3="Chaoszwerge - DR",Datenbasis!AR85,IF($O$3="Chaoszwerge - CC",Datenbasis!AR104,IF($O$3="Chaosrenegarten",Datenbasis!AR123,IF($O$3="Dunkelelfen",Datenbasis!AR142,O105)))))))))</f>
        <v/>
      </c>
      <c r="P54" s="422" t="str">
        <f>IF($O$3="","",IF($O$3="Amazonen",Datenbasis!AU9,IF($O$3="Schwarzorks",Datenbasis!AU28,IF($O$3="Bretonen",Datenbasis!AU47,IF($O$3="Chaos-Auserkorene",Datenbasis!AU66,IF($O$3="Chaoszwerge - DR",Datenbasis!AU85,IF($O$3="Chaoszwerge - CC",Datenbasis!AU104,IF($O$3="Chaosrenegarten",Datenbasis!AU123,IF($O$3="Dunkelelfen",Datenbasis!AU142,P105)))))))))</f>
        <v/>
      </c>
      <c r="Q54" s="422" t="str">
        <f>IF($O$3="","",IF($O$3="Amazonen",Datenbasis!AX9,IF($O$3="Schwarzorks",Datenbasis!AX28,IF($O$3="Bretonen",Datenbasis!AX47,IF($O$3="Chaos-Auserkorene",Datenbasis!AX66,IF($O$3="Chaoszwerge - DR",Datenbasis!AX85,IF($O$3="Chaoszwerge - CC",Datenbasis!AX104,IF($O$3="Chaosrenegarten",Datenbasis!AX123,IF($O$3="Dunkelelfen",Datenbasis!AX142,Q105)))))))))</f>
        <v/>
      </c>
      <c r="R54" s="422" t="str">
        <f>IF($O$3="","",IF($O$3="Amazonen",Datenbasis!AY9,IF($O$3="Schwarzorks",Datenbasis!AY28,IF($O$3="Bretonen",Datenbasis!AY47,IF($O$3="Chaos-Auserkorene",Datenbasis!AY66,IF($O$3="Chaoszwerge - DR",Datenbasis!AY85,IF($O$3="Chaoszwerge - CC",Datenbasis!AY104,IF($O$3="Chaosrenegarten",Datenbasis!AY123,IF($O$3="Dunkelelfen",Datenbasis!AY142,R105)))))))))</f>
        <v/>
      </c>
      <c r="S54" s="422" t="str">
        <f>IF($O$3="","",IF($O$3="Amazonen",Datenbasis!AZ9,IF($O$3="Schwarzorks",Datenbasis!AZ28,IF($O$3="Bretonen",Datenbasis!AZ47,IF($O$3="Chaos-Auserkorene",Datenbasis!AZ66,IF($O$3="Chaoszwerge - DR",Datenbasis!AZ85,IF($O$3="Chaoszwerge - CC",Datenbasis!AZ104,IF($O$3="Chaosrenegarten",Datenbasis!AZ123,IF($O$3="Dunkelelfen",Datenbasis!AZ142,S105)))))))))</f>
        <v/>
      </c>
      <c r="T54" s="422" t="str">
        <f>IF($O$3="","",IF($O$3="Amazonen",Datenbasis!BA9,IF($O$3="Schwarzorks",Datenbasis!BA28,IF($O$3="Bretonen",Datenbasis!BA47,IF($O$3="Chaos-Auserkorene",Datenbasis!BA66,IF($O$3="Chaoszwerge - DR",Datenbasis!BA85,IF($O$3="Chaoszwerge - CC",Datenbasis!BA104,IF($O$3="Chaosrenegarten",Datenbasis!BA123,IF($O$3="Dunkelelfen",Datenbasis!BA142,T105)))))))))</f>
        <v/>
      </c>
      <c r="U54" s="422" t="str">
        <f>IF($O$3="","",IF($O$3="Amazonen",Datenbasis!BB9,IF($O$3="Schwarzorks",Datenbasis!BB28,IF($O$3="Bretonen",Datenbasis!BB47,IF($O$3="Chaos-Auserkorene",Datenbasis!BB66,IF($O$3="Chaoszwerge - DR",Datenbasis!BB85,IF($O$3="Chaoszwerge - CC",Datenbasis!BB104,IF($O$3="Chaosrenegarten",Datenbasis!BB123,IF($O$3="Dunkelelfen",Datenbasis!BB142,U105)))))))))</f>
        <v/>
      </c>
      <c r="V54" s="422" t="str">
        <f>IF($O$3="","",IF($O$3="Amazonen",Datenbasis!BC9,IF($O$3="Schwarzorks",Datenbasis!BC28,IF($O$3="Bretonen",Datenbasis!BC47,IF($O$3="Chaos-Auserkorene",Datenbasis!BC66,IF($O$3="Chaoszwerge - DR",Datenbasis!BC85,IF($O$3="Chaoszwerge - CC",Datenbasis!BC104,IF($O$3="Chaosrenegarten",Datenbasis!BC123,IF($O$3="Dunkelelfen",Datenbasis!BC142,V105)))))))))</f>
        <v/>
      </c>
      <c r="W54" s="422" t="str">
        <f>IF($O$3="","",IF($O$3="Amazonen",Datenbasis!BD9,IF($O$3="Schwarzorks",Datenbasis!BD28,IF($O$3="Bretonen",Datenbasis!BD47,IF($O$3="Chaos-Auserkorene",Datenbasis!BD66,IF($O$3="Chaoszwerge - DR",Datenbasis!BD85,IF($O$3="Chaoszwerge - CC",Datenbasis!BD104,IF($O$3="Chaosrenegarten",Datenbasis!BD123,IF($O$3="Dunkelelfen",Datenbasis!BD142,W105)))))))))</f>
        <v/>
      </c>
      <c r="X54" s="422" t="str">
        <f>IF($O$3="","",IF($O$3="Amazonen",Datenbasis!BE9,IF($O$3="Schwarzorks",Datenbasis!BE28,IF($O$3="Bretonen",Datenbasis!BE47,IF($O$3="Chaos-Auserkorene",Datenbasis!BE66,IF($O$3="Chaoszwerge - DR",Datenbasis!BE85,IF($O$3="Chaoszwerge - CC",Datenbasis!BE104,IF($O$3="Chaosrenegarten",Datenbasis!BE123,IF($O$3="Dunkelelfen",Datenbasis!BE142,X105)))))))))</f>
        <v/>
      </c>
      <c r="Z54" s="460"/>
      <c r="AA54" s="132">
        <v>4</v>
      </c>
      <c r="AB54" s="127" t="s">
        <v>298</v>
      </c>
      <c r="AC54" s="147"/>
      <c r="AD54" s="148"/>
      <c r="AE54" s="149"/>
      <c r="AF54" s="150"/>
      <c r="AG54" s="151"/>
      <c r="AH54" s="151"/>
      <c r="AI54" s="151"/>
      <c r="AJ54" s="165"/>
      <c r="AK54" s="153"/>
      <c r="AL54" s="154"/>
      <c r="AM54" s="154"/>
      <c r="AN54" s="154"/>
      <c r="AO54" s="155"/>
      <c r="AP54" s="178">
        <f>IF(OR(AC54&gt;0,AD54&gt;0),"P",IF(AE54&gt;0,"S",IF(OR(AF54&gt;0,AG54&gt;0,AH54&gt;0,AI54&gt;0,AJ54&gt;0),"E",0)))</f>
        <v>0</v>
      </c>
      <c r="AQ54" s="236"/>
      <c r="AR54" s="181">
        <f>IF(AC54&gt;0,8,IF(AD54&gt;0,16,IF(AE54&gt;0,20,IF(OR(AF54&gt;0,AG54&gt;0,AH54&gt;0,AI54&gt;0,AJ54&gt;0),24,0))))</f>
        <v>0</v>
      </c>
      <c r="AS54" s="463"/>
      <c r="AT54" s="473"/>
      <c r="AU54" s="182">
        <f>IF(AC54&gt;0,20000,IF(AD54&gt;0,20000,IF(AE54&gt;0,40000,IF(AF54&gt;0,20000,IF(AG54&gt;0,60000,IF(AH54&gt;0,30000,IF(AI54&gt;0,20000,IF(AJ54&gt;0,10000,0))))))))</f>
        <v>0</v>
      </c>
      <c r="AV54" s="562">
        <f>IF(OR(AQ54="Ausweichen",AQ54="Blocken",AQ54="Knochenbrecher",AQ54="Unterstützen"),10000,0)</f>
        <v>0</v>
      </c>
      <c r="AW54" s="557"/>
      <c r="AX54" s="543"/>
      <c r="AY54" s="549"/>
      <c r="AZ54" s="555"/>
      <c r="BB54" s="72">
        <f>IF(B41="",0,0)</f>
        <v>0</v>
      </c>
      <c r="BC54" s="72">
        <f>IF(D41="",0,0)</f>
        <v>0</v>
      </c>
      <c r="BD54" s="72">
        <f>IF(J41="",0,MID(J41,7,1))</f>
        <v>0</v>
      </c>
      <c r="BF54" s="72">
        <f>IF(M41="",0,0)</f>
        <v>0</v>
      </c>
      <c r="BG54" s="72">
        <f>IF(P41="",0,0)</f>
        <v>0</v>
      </c>
      <c r="BH54" s="72">
        <f>IF(V41="",0,LEFT(V49,1))</f>
        <v>0</v>
      </c>
    </row>
    <row r="55" spans="1:60" s="71" customFormat="1" ht="27.9" customHeight="1" x14ac:dyDescent="0.3">
      <c r="A55" s="65"/>
      <c r="B55" s="187">
        <v>9</v>
      </c>
      <c r="C55" s="188" t="str">
        <f>IF($O$3="","",IF($O$3="Amazonen",Datenbasis!AS10,IF($O$3="Schwarzorks",Datenbasis!AS29,IF($O$3="Bretonen",Datenbasis!AS48,IF($O$3="Chaos-Auserkorene",Datenbasis!AS67,IF($O$3="Chaoszwerge - DR",Datenbasis!AS86,IF($O$3="Chaoszwerge - CC",Datenbasis!AS105,IF($O$3="Chaosrenegarten",Datenbasis!AS124,IF($O$3="Dunkelelfen",Datenbasis!AS143,C106)))))))))</f>
        <v/>
      </c>
      <c r="D55" s="188" t="str">
        <f>IF($O$3="","",IF($O$3="Amazonen",Datenbasis!AK10,IF($O$3="Schwarzorks",Datenbasis!AK29,IF($O$3="Bretonen",Datenbasis!AK48,IF($O$3="Chaos-Auserkorene",Datenbasis!AK67,IF($O$3="Chaoszwerge - DR",Datenbasis!AK86,IF($O$3="Chaoszwerge - CC",Datenbasis!AK105,IF($O$3="Chaosrenegarten",Datenbasis!AK124,IF($O$3="Dunkelelfen",Datenbasis!AK143,D106)))))))))</f>
        <v/>
      </c>
      <c r="E55" s="187" t="str">
        <f>IF($O$3="","",IF($O$3="Amazonen",Datenbasis!AL10,IF($O$3="Schwarzorks",Datenbasis!AL29,IF($O$3="Bretonen",Datenbasis!AL48,IF($O$3="Chaos-Auserkorene",Datenbasis!AL67,IF($O$3="Chaoszwerge - DR",Datenbasis!AL86,IF($O$3="Chaoszwerge - CC",Datenbasis!AL105,IF($O$3="Chaosrenegarten",Datenbasis!AL124,IF($O$3="Dunkelelfen",Datenbasis!AL143,E106)))))))))</f>
        <v/>
      </c>
      <c r="F55" s="187" t="str">
        <f>IF($O$3="","",IF($O$3="Amazonen",Datenbasis!AM10,IF($O$3="Schwarzorks",Datenbasis!AM29,IF($O$3="Bretonen",Datenbasis!AM48,IF($O$3="Chaos-Auserkorene",Datenbasis!AM67,IF($O$3="Chaoszwerge - DR",Datenbasis!AM86,IF($O$3="Chaoszwerge - CC",Datenbasis!AM105,IF($O$3="Chaosrenegarten",Datenbasis!AM124,IF($O$3="Dunkelelfen",Datenbasis!AM143,F106)))))))))</f>
        <v/>
      </c>
      <c r="G55" s="187" t="str">
        <f>IF($O$3="","",IF($O$3="Amazonen",Datenbasis!AN10,IF($O$3="Schwarzorks",Datenbasis!AN29,IF($O$3="Bretonen",Datenbasis!AN48,IF($O$3="Chaos-Auserkorene",Datenbasis!AN67,IF($O$3="Chaoszwerge - DR",Datenbasis!AN86,IF($O$3="Chaoszwerge - CC",Datenbasis!AN105,IF($O$3="Chaosrenegarten",Datenbasis!AN124,IF($O$3="Dunkelelfen",Datenbasis!AN143,G106)))))))))</f>
        <v/>
      </c>
      <c r="H55" s="187" t="str">
        <f>IF($O$3="","",IF($O$3="Amazonen",Datenbasis!AO10,IF($O$3="Schwarzorks",Datenbasis!AO29,IF($O$3="Bretonen",Datenbasis!AO48,IF($O$3="Chaos-Auserkorene",Datenbasis!AO67,IF($O$3="Chaoszwerge - DR",Datenbasis!AO86,IF($O$3="Chaoszwerge - CC",Datenbasis!AO105,IF($O$3="Chaosrenegarten",Datenbasis!AO124,IF($O$3="Dunkelelfen",Datenbasis!AO143,H106)))))))))</f>
        <v/>
      </c>
      <c r="I55" s="187" t="str">
        <f>IF($O$3="","",IF($O$3="Amazonen",Datenbasis!AP10,IF($O$3="Schwarzorks",Datenbasis!AP29,IF($O$3="Bretonen",Datenbasis!AP48,IF($O$3="Chaos-Auserkorene",Datenbasis!AP67,IF($O$3="Chaoszwerge - DR",Datenbasis!AP86,IF($O$3="Chaoszwerge - CC",Datenbasis!AP105,IF($O$3="Chaosrenegarten",Datenbasis!AP124,IF($O$3="Dunkelelfen",Datenbasis!AP143,I106)))))))))</f>
        <v/>
      </c>
      <c r="J55" s="423" t="str">
        <f>IF($O$3="","",IF($O$3="Amazonen",Datenbasis!AQ10,IF($O$3="Schwarzorks",Datenbasis!AQ29,IF($O$3="Bretonen",Datenbasis!AQ48,IF($O$3="Chaos-Auserkorene",Datenbasis!AQ67,IF($O$3="Chaoszwerge - DR",Datenbasis!AQ86,IF($O$3="Chaoszwerge - CC",Datenbasis!AQ105,IF($O$3="Chaosrenegarten",Datenbasis!AQ124,IF($O$3="Dunkelelfen",Datenbasis!AQ143,J106)))))))))</f>
        <v/>
      </c>
      <c r="K55" s="423" t="str">
        <f>IF($O$3="","",IF($O$3="Amazonen",Datenbasis!AR10,IF($O$3="Schwarzorks",Datenbasis!AR29,IF($O$3="Bretonen",Datenbasis!AR48,IF($O$3="Chaos-Auserkorene",Datenbasis!AR67,IF($O$3="Chaoszwerge - DR",Datenbasis!AR86,IF($O$3="Chaoszwerge - CC",Datenbasis!AR105,IF($O$3="Chaosrenegarten",Datenbasis!AR124,IF($O$3="Dunkelelfen",Datenbasis!AR143,K106)))))))))</f>
        <v/>
      </c>
      <c r="L55" s="423" t="str">
        <f>IF($O$3="","",IF($O$3="Amazonen",Datenbasis!AS10,IF($O$3="Schwarzorks",Datenbasis!AS29,IF($O$3="Bretonen",Datenbasis!AS48,IF($O$3="Chaos-Auserkorene",Datenbasis!AS67,IF($O$3="Chaoszwerge - DR",Datenbasis!AS86,IF($O$3="Chaoszwerge - CC",Datenbasis!AS105,IF($O$3="Chaosrenegarten",Datenbasis!AS124,IF($O$3="Dunkelelfen",Datenbasis!AS143,L106)))))))))</f>
        <v/>
      </c>
      <c r="M55" s="423" t="str">
        <f>IF($O$3="","",IF($O$3="Amazonen",Datenbasis!AT10,IF($O$3="Schwarzorks",Datenbasis!AT29,IF($O$3="Bretonen",Datenbasis!AT48,IF($O$3="Chaos-Auserkorene",Datenbasis!AT67,IF($O$3="Chaoszwerge - DR",Datenbasis!AT86,IF($O$3="Chaoszwerge - CC",Datenbasis!AT105,IF($O$3="Chaosrenegarten",Datenbasis!AT124,IF($O$3="Dunkelelfen",Datenbasis!AT143,M106)))))))))</f>
        <v/>
      </c>
      <c r="N55" s="423" t="str">
        <f>IF($O$3="","",IF($O$3="Amazonen",Datenbasis!AU10,IF($O$3="Schwarzorks",Datenbasis!AU29,IF($O$3="Bretonen",Datenbasis!AU48,IF($O$3="Chaos-Auserkorene",Datenbasis!AU67,IF($O$3="Chaoszwerge - DR",Datenbasis!AU86,IF($O$3="Chaoszwerge - CC",Datenbasis!AU105,IF($O$3="Chaosrenegarten",Datenbasis!AU124,IF($O$3="Dunkelelfen",Datenbasis!AU143,N106)))))))))</f>
        <v/>
      </c>
      <c r="O55" s="188" t="str">
        <f>IF($O$3="","",IF($O$3="Amazonen",Datenbasis!AR10,IF($O$3="Schwarzorks",Datenbasis!AR29,IF($O$3="Bretonen",Datenbasis!AR48,IF($O$3="Chaos-Auserkorene",Datenbasis!AR67,IF($O$3="Chaoszwerge - DR",Datenbasis!AR86,IF($O$3="Chaoszwerge - CC",Datenbasis!AR105,IF($O$3="Chaosrenegarten",Datenbasis!AR124,IF($O$3="Dunkelelfen",Datenbasis!AR143,O106)))))))))</f>
        <v/>
      </c>
      <c r="P55" s="423" t="str">
        <f>IF($O$3="","",IF($O$3="Amazonen",Datenbasis!AU10,IF($O$3="Schwarzorks",Datenbasis!AU29,IF($O$3="Bretonen",Datenbasis!AU48,IF($O$3="Chaos-Auserkorene",Datenbasis!AU67,IF($O$3="Chaoszwerge - DR",Datenbasis!AU86,IF($O$3="Chaoszwerge - CC",Datenbasis!AU105,IF($O$3="Chaosrenegarten",Datenbasis!AU124,IF($O$3="Dunkelelfen",Datenbasis!AU143,P106)))))))))</f>
        <v/>
      </c>
      <c r="Q55" s="423" t="str">
        <f>IF($O$3="","",IF($O$3="Amazonen",Datenbasis!AX10,IF($O$3="Schwarzorks",Datenbasis!AX29,IF($O$3="Bretonen",Datenbasis!AX48,IF($O$3="Chaos-Auserkorene",Datenbasis!AX67,IF($O$3="Chaoszwerge - DR",Datenbasis!AX86,IF($O$3="Chaoszwerge - CC",Datenbasis!AX105,IF($O$3="Chaosrenegarten",Datenbasis!AX124,IF($O$3="Dunkelelfen",Datenbasis!AX143,Q106)))))))))</f>
        <v/>
      </c>
      <c r="R55" s="423" t="str">
        <f>IF($O$3="","",IF($O$3="Amazonen",Datenbasis!AY10,IF($O$3="Schwarzorks",Datenbasis!AY29,IF($O$3="Bretonen",Datenbasis!AY48,IF($O$3="Chaos-Auserkorene",Datenbasis!AY67,IF($O$3="Chaoszwerge - DR",Datenbasis!AY86,IF($O$3="Chaoszwerge - CC",Datenbasis!AY105,IF($O$3="Chaosrenegarten",Datenbasis!AY124,IF($O$3="Dunkelelfen",Datenbasis!AY143,R106)))))))))</f>
        <v/>
      </c>
      <c r="S55" s="423" t="str">
        <f>IF($O$3="","",IF($O$3="Amazonen",Datenbasis!AZ10,IF($O$3="Schwarzorks",Datenbasis!AZ29,IF($O$3="Bretonen",Datenbasis!AZ48,IF($O$3="Chaos-Auserkorene",Datenbasis!AZ67,IF($O$3="Chaoszwerge - DR",Datenbasis!AZ86,IF($O$3="Chaoszwerge - CC",Datenbasis!AZ105,IF($O$3="Chaosrenegarten",Datenbasis!AZ124,IF($O$3="Dunkelelfen",Datenbasis!AZ143,S106)))))))))</f>
        <v/>
      </c>
      <c r="T55" s="423" t="str">
        <f>IF($O$3="","",IF($O$3="Amazonen",Datenbasis!BA10,IF($O$3="Schwarzorks",Datenbasis!BA29,IF($O$3="Bretonen",Datenbasis!BA48,IF($O$3="Chaos-Auserkorene",Datenbasis!BA67,IF($O$3="Chaoszwerge - DR",Datenbasis!BA86,IF($O$3="Chaoszwerge - CC",Datenbasis!BA105,IF($O$3="Chaosrenegarten",Datenbasis!BA124,IF($O$3="Dunkelelfen",Datenbasis!BA143,T106)))))))))</f>
        <v/>
      </c>
      <c r="U55" s="423" t="str">
        <f>IF($O$3="","",IF($O$3="Amazonen",Datenbasis!BB10,IF($O$3="Schwarzorks",Datenbasis!BB29,IF($O$3="Bretonen",Datenbasis!BB48,IF($O$3="Chaos-Auserkorene",Datenbasis!BB67,IF($O$3="Chaoszwerge - DR",Datenbasis!BB86,IF($O$3="Chaoszwerge - CC",Datenbasis!BB105,IF($O$3="Chaosrenegarten",Datenbasis!BB124,IF($O$3="Dunkelelfen",Datenbasis!BB143,U106)))))))))</f>
        <v/>
      </c>
      <c r="V55" s="423" t="str">
        <f>IF($O$3="","",IF($O$3="Amazonen",Datenbasis!BC10,IF($O$3="Schwarzorks",Datenbasis!BC29,IF($O$3="Bretonen",Datenbasis!BC48,IF($O$3="Chaos-Auserkorene",Datenbasis!BC67,IF($O$3="Chaoszwerge - DR",Datenbasis!BC86,IF($O$3="Chaoszwerge - CC",Datenbasis!BC105,IF($O$3="Chaosrenegarten",Datenbasis!BC124,IF($O$3="Dunkelelfen",Datenbasis!BC143,V106)))))))))</f>
        <v/>
      </c>
      <c r="W55" s="423" t="str">
        <f>IF($O$3="","",IF($O$3="Amazonen",Datenbasis!BD10,IF($O$3="Schwarzorks",Datenbasis!BD29,IF($O$3="Bretonen",Datenbasis!BD48,IF($O$3="Chaos-Auserkorene",Datenbasis!BD67,IF($O$3="Chaoszwerge - DR",Datenbasis!BD86,IF($O$3="Chaoszwerge - CC",Datenbasis!BD105,IF($O$3="Chaosrenegarten",Datenbasis!BD124,IF($O$3="Dunkelelfen",Datenbasis!BD143,W106)))))))))</f>
        <v/>
      </c>
      <c r="X55" s="423" t="str">
        <f>IF($O$3="","",IF($O$3="Amazonen",Datenbasis!BE10,IF($O$3="Schwarzorks",Datenbasis!BE29,IF($O$3="Bretonen",Datenbasis!BE48,IF($O$3="Chaos-Auserkorene",Datenbasis!BE67,IF($O$3="Chaoszwerge - DR",Datenbasis!BE86,IF($O$3="Chaoszwerge - CC",Datenbasis!BE105,IF($O$3="Chaosrenegarten",Datenbasis!BE124,IF($O$3="Dunkelelfen",Datenbasis!BE143,X106)))))))))</f>
        <v/>
      </c>
      <c r="Z55" s="460"/>
      <c r="AA55" s="132">
        <v>5</v>
      </c>
      <c r="AB55" s="127" t="s">
        <v>299</v>
      </c>
      <c r="AC55" s="147"/>
      <c r="AD55" s="148"/>
      <c r="AE55" s="149"/>
      <c r="AF55" s="150"/>
      <c r="AG55" s="151"/>
      <c r="AH55" s="151"/>
      <c r="AI55" s="151"/>
      <c r="AJ55" s="165"/>
      <c r="AK55" s="153"/>
      <c r="AL55" s="154"/>
      <c r="AM55" s="154"/>
      <c r="AN55" s="154"/>
      <c r="AO55" s="155"/>
      <c r="AP55" s="178">
        <f>IF(OR(AC55&gt;0,AD55&gt;0),"P",IF(AE55&gt;0,"S",IF(OR(AF55&gt;0,AG55&gt;0,AH55&gt;0,AI55&gt;0,AJ55&gt;0),"E",0)))</f>
        <v>0</v>
      </c>
      <c r="AQ55" s="236"/>
      <c r="AR55" s="181">
        <f>IF(AC55&gt;0,10,IF(AD55&gt;0,20,IF(AE55&gt;0,24,IF(OR(AF55&gt;0,AG55&gt;0,AH55&gt;0,AI55&gt;0,AJ55&gt;0),28,0))))</f>
        <v>0</v>
      </c>
      <c r="AS55" s="463"/>
      <c r="AT55" s="473"/>
      <c r="AU55" s="182">
        <f>IF(AC55&gt;0,20000,IF(AD55&gt;0,20000,IF(AE55&gt;0,40000,IF(AF55&gt;0,20000,IF(AG55&gt;0,60000,IF(AH55&gt;0,30000,IF(AI55&gt;0,20000,IF(AJ55&gt;0,10000,0))))))))</f>
        <v>0</v>
      </c>
      <c r="AV55" s="562">
        <f>IF(OR(AQ55="Ausweichen",AQ55="Blocken",AQ55="Knochenbrecher",AQ55="Unterstützen"),10000,0)</f>
        <v>0</v>
      </c>
      <c r="AW55" s="557"/>
      <c r="AX55" s="543"/>
      <c r="AY55" s="549"/>
      <c r="AZ55" s="555"/>
    </row>
    <row r="56" spans="1:60" s="71" customFormat="1" ht="27.9" customHeight="1" thickBot="1" x14ac:dyDescent="0.35">
      <c r="A56" s="65"/>
      <c r="B56" s="189">
        <v>10</v>
      </c>
      <c r="C56" s="190" t="str">
        <f>IF($O$3="","",IF($O$3="Amazonen",Datenbasis!AS11,IF($O$3="Schwarzorks",Datenbasis!AS30,IF($O$3="Bretonen",Datenbasis!AS49,IF($O$3="Chaos-Auserkorene",Datenbasis!AS68,IF($O$3="Chaoszwerge - DR",Datenbasis!AS87,IF($O$3="Chaoszwerge - CC",Datenbasis!AS106,IF($O$3="Chaosrenegarten",Datenbasis!AS125,IF($O$3="Dunkelelfen",Datenbasis!AS144,C107)))))))))</f>
        <v/>
      </c>
      <c r="D56" s="190" t="str">
        <f>IF($O$3="","",IF($O$3="Amazonen",Datenbasis!AK11,IF($O$3="Schwarzorks",Datenbasis!AK30,IF($O$3="Bretonen",Datenbasis!AK49,IF($O$3="Chaos-Auserkorene",Datenbasis!AK68,IF($O$3="Chaoszwerge - DR",Datenbasis!AK87,IF($O$3="Chaoszwerge - CC",Datenbasis!AK106,IF($O$3="Chaosrenegarten",Datenbasis!AK125,IF($O$3="Dunkelelfen",Datenbasis!AK144,D107)))))))))</f>
        <v/>
      </c>
      <c r="E56" s="189" t="str">
        <f>IF($O$3="","",IF($O$3="Amazonen",Datenbasis!AL11,IF($O$3="Schwarzorks",Datenbasis!AL30,IF($O$3="Bretonen",Datenbasis!AL49,IF($O$3="Chaos-Auserkorene",Datenbasis!AL68,IF($O$3="Chaoszwerge - DR",Datenbasis!AL87,IF($O$3="Chaoszwerge - CC",Datenbasis!AL106,IF($O$3="Chaosrenegarten",Datenbasis!AL125,IF($O$3="Dunkelelfen",Datenbasis!AL144,E107)))))))))</f>
        <v/>
      </c>
      <c r="F56" s="189" t="str">
        <f>IF($O$3="","",IF($O$3="Amazonen",Datenbasis!AM11,IF($O$3="Schwarzorks",Datenbasis!AM30,IF($O$3="Bretonen",Datenbasis!AM49,IF($O$3="Chaos-Auserkorene",Datenbasis!AM68,IF($O$3="Chaoszwerge - DR",Datenbasis!AM87,IF($O$3="Chaoszwerge - CC",Datenbasis!AM106,IF($O$3="Chaosrenegarten",Datenbasis!AM125,IF($O$3="Dunkelelfen",Datenbasis!AM144,F107)))))))))</f>
        <v/>
      </c>
      <c r="G56" s="189" t="str">
        <f>IF($O$3="","",IF($O$3="Amazonen",Datenbasis!AN11,IF($O$3="Schwarzorks",Datenbasis!AN30,IF($O$3="Bretonen",Datenbasis!AN49,IF($O$3="Chaos-Auserkorene",Datenbasis!AN68,IF($O$3="Chaoszwerge - DR",Datenbasis!AN87,IF($O$3="Chaoszwerge - CC",Datenbasis!AN106,IF($O$3="Chaosrenegarten",Datenbasis!AN125,IF($O$3="Dunkelelfen",Datenbasis!AN144,G107)))))))))</f>
        <v/>
      </c>
      <c r="H56" s="189" t="str">
        <f>IF($O$3="","",IF($O$3="Amazonen",Datenbasis!AO11,IF($O$3="Schwarzorks",Datenbasis!AO30,IF($O$3="Bretonen",Datenbasis!AO49,IF($O$3="Chaos-Auserkorene",Datenbasis!AO68,IF($O$3="Chaoszwerge - DR",Datenbasis!AO87,IF($O$3="Chaoszwerge - CC",Datenbasis!AO106,IF($O$3="Chaosrenegarten",Datenbasis!AO125,IF($O$3="Dunkelelfen",Datenbasis!AO144,H107)))))))))</f>
        <v/>
      </c>
      <c r="I56" s="189" t="str">
        <f>IF($O$3="","",IF($O$3="Amazonen",Datenbasis!AP11,IF($O$3="Schwarzorks",Datenbasis!AP30,IF($O$3="Bretonen",Datenbasis!AP49,IF($O$3="Chaos-Auserkorene",Datenbasis!AP68,IF($O$3="Chaoszwerge - DR",Datenbasis!AP87,IF($O$3="Chaoszwerge - CC",Datenbasis!AP106,IF($O$3="Chaosrenegarten",Datenbasis!AP125,IF($O$3="Dunkelelfen",Datenbasis!AP144,I107)))))))))</f>
        <v/>
      </c>
      <c r="J56" s="422" t="str">
        <f>IF($O$3="","",IF($O$3="Amazonen",Datenbasis!AQ11,IF($O$3="Schwarzorks",Datenbasis!AQ30,IF($O$3="Bretonen",Datenbasis!AQ49,IF($O$3="Chaos-Auserkorene",Datenbasis!AQ68,IF($O$3="Chaoszwerge - DR",Datenbasis!AQ87,IF($O$3="Chaoszwerge - CC",Datenbasis!AQ106,IF($O$3="Chaosrenegarten",Datenbasis!AQ125,IF($O$3="Dunkelelfen",Datenbasis!AQ144,J107)))))))))</f>
        <v/>
      </c>
      <c r="K56" s="422" t="str">
        <f>IF($O$3="","",IF($O$3="Amazonen",Datenbasis!AR11,IF($O$3="Schwarzorks",Datenbasis!AR30,IF($O$3="Bretonen",Datenbasis!AR49,IF($O$3="Chaos-Auserkorene",Datenbasis!AR68,IF($O$3="Chaoszwerge - DR",Datenbasis!AR87,IF($O$3="Chaoszwerge - CC",Datenbasis!AR106,IF($O$3="Chaosrenegarten",Datenbasis!AR125,IF($O$3="Dunkelelfen",Datenbasis!AR144,K107)))))))))</f>
        <v/>
      </c>
      <c r="L56" s="422" t="str">
        <f>IF($O$3="","",IF($O$3="Amazonen",Datenbasis!AS11,IF($O$3="Schwarzorks",Datenbasis!AS30,IF($O$3="Bretonen",Datenbasis!AS49,IF($O$3="Chaos-Auserkorene",Datenbasis!AS68,IF($O$3="Chaoszwerge - DR",Datenbasis!AS87,IF($O$3="Chaoszwerge - CC",Datenbasis!AS106,IF($O$3="Chaosrenegarten",Datenbasis!AS125,IF($O$3="Dunkelelfen",Datenbasis!AS144,L107)))))))))</f>
        <v/>
      </c>
      <c r="M56" s="422" t="str">
        <f>IF($O$3="","",IF($O$3="Amazonen",Datenbasis!AT11,IF($O$3="Schwarzorks",Datenbasis!AT30,IF($O$3="Bretonen",Datenbasis!AT49,IF($O$3="Chaos-Auserkorene",Datenbasis!AT68,IF($O$3="Chaoszwerge - DR",Datenbasis!AT87,IF($O$3="Chaoszwerge - CC",Datenbasis!AT106,IF($O$3="Chaosrenegarten",Datenbasis!AT125,IF($O$3="Dunkelelfen",Datenbasis!AT144,M107)))))))))</f>
        <v/>
      </c>
      <c r="N56" s="422" t="str">
        <f>IF($O$3="","",IF($O$3="Amazonen",Datenbasis!AU11,IF($O$3="Schwarzorks",Datenbasis!AU30,IF($O$3="Bretonen",Datenbasis!AU49,IF($O$3="Chaos-Auserkorene",Datenbasis!AU68,IF($O$3="Chaoszwerge - DR",Datenbasis!AU87,IF($O$3="Chaoszwerge - CC",Datenbasis!AU106,IF($O$3="Chaosrenegarten",Datenbasis!AU125,IF($O$3="Dunkelelfen",Datenbasis!AU144,N107)))))))))</f>
        <v/>
      </c>
      <c r="O56" s="190" t="str">
        <f>IF($O$3="","",IF($O$3="Amazonen",Datenbasis!AR11,IF($O$3="Schwarzorks",Datenbasis!AR30,IF($O$3="Bretonen",Datenbasis!AR49,IF($O$3="Chaos-Auserkorene",Datenbasis!AR68,IF($O$3="Chaoszwerge - DR",Datenbasis!AR87,IF($O$3="Chaoszwerge - CC",Datenbasis!AR106,IF($O$3="Chaosrenegarten",Datenbasis!AR125,IF($O$3="Dunkelelfen",Datenbasis!AR144,O107)))))))))</f>
        <v/>
      </c>
      <c r="P56" s="422" t="str">
        <f>IF($O$3="","",IF($O$3="Amazonen",Datenbasis!AU11,IF($O$3="Schwarzorks",Datenbasis!AU30,IF($O$3="Bretonen",Datenbasis!AU49,IF($O$3="Chaos-Auserkorene",Datenbasis!AU68,IF($O$3="Chaoszwerge - DR",Datenbasis!AU87,IF($O$3="Chaoszwerge - CC",Datenbasis!AU106,IF($O$3="Chaosrenegarten",Datenbasis!AU125,IF($O$3="Dunkelelfen",Datenbasis!AU144,P107)))))))))</f>
        <v/>
      </c>
      <c r="Q56" s="422" t="str">
        <f>IF($O$3="","",IF($O$3="Amazonen",Datenbasis!AX11,IF($O$3="Schwarzorks",Datenbasis!AX30,IF($O$3="Bretonen",Datenbasis!AX49,IF($O$3="Chaos-Auserkorene",Datenbasis!AX68,IF($O$3="Chaoszwerge - DR",Datenbasis!AX87,IF($O$3="Chaoszwerge - CC",Datenbasis!AX106,IF($O$3="Chaosrenegarten",Datenbasis!AX125,IF($O$3="Dunkelelfen",Datenbasis!AX144,Q107)))))))))</f>
        <v/>
      </c>
      <c r="R56" s="422" t="str">
        <f>IF($O$3="","",IF($O$3="Amazonen",Datenbasis!AY11,IF($O$3="Schwarzorks",Datenbasis!AY30,IF($O$3="Bretonen",Datenbasis!AY49,IF($O$3="Chaos-Auserkorene",Datenbasis!AY68,IF($O$3="Chaoszwerge - DR",Datenbasis!AY87,IF($O$3="Chaoszwerge - CC",Datenbasis!AY106,IF($O$3="Chaosrenegarten",Datenbasis!AY125,IF($O$3="Dunkelelfen",Datenbasis!AY144,R107)))))))))</f>
        <v/>
      </c>
      <c r="S56" s="422" t="str">
        <f>IF($O$3="","",IF($O$3="Amazonen",Datenbasis!AZ11,IF($O$3="Schwarzorks",Datenbasis!AZ30,IF($O$3="Bretonen",Datenbasis!AZ49,IF($O$3="Chaos-Auserkorene",Datenbasis!AZ68,IF($O$3="Chaoszwerge - DR",Datenbasis!AZ87,IF($O$3="Chaoszwerge - CC",Datenbasis!AZ106,IF($O$3="Chaosrenegarten",Datenbasis!AZ125,IF($O$3="Dunkelelfen",Datenbasis!AZ144,S107)))))))))</f>
        <v/>
      </c>
      <c r="T56" s="422" t="str">
        <f>IF($O$3="","",IF($O$3="Amazonen",Datenbasis!BA11,IF($O$3="Schwarzorks",Datenbasis!BA30,IF($O$3="Bretonen",Datenbasis!BA49,IF($O$3="Chaos-Auserkorene",Datenbasis!BA68,IF($O$3="Chaoszwerge - DR",Datenbasis!BA87,IF($O$3="Chaoszwerge - CC",Datenbasis!BA106,IF($O$3="Chaosrenegarten",Datenbasis!BA125,IF($O$3="Dunkelelfen",Datenbasis!BA144,T107)))))))))</f>
        <v/>
      </c>
      <c r="U56" s="422" t="str">
        <f>IF($O$3="","",IF($O$3="Amazonen",Datenbasis!BB11,IF($O$3="Schwarzorks",Datenbasis!BB30,IF($O$3="Bretonen",Datenbasis!BB49,IF($O$3="Chaos-Auserkorene",Datenbasis!BB68,IF($O$3="Chaoszwerge - DR",Datenbasis!BB87,IF($O$3="Chaoszwerge - CC",Datenbasis!BB106,IF($O$3="Chaosrenegarten",Datenbasis!BB125,IF($O$3="Dunkelelfen",Datenbasis!BB144,U107)))))))))</f>
        <v/>
      </c>
      <c r="V56" s="422" t="str">
        <f>IF($O$3="","",IF($O$3="Amazonen",Datenbasis!BC11,IF($O$3="Schwarzorks",Datenbasis!BC30,IF($O$3="Bretonen",Datenbasis!BC49,IF($O$3="Chaos-Auserkorene",Datenbasis!BC68,IF($O$3="Chaoszwerge - DR",Datenbasis!BC87,IF($O$3="Chaoszwerge - CC",Datenbasis!BC106,IF($O$3="Chaosrenegarten",Datenbasis!BC125,IF($O$3="Dunkelelfen",Datenbasis!BC144,V107)))))))))</f>
        <v/>
      </c>
      <c r="W56" s="422" t="str">
        <f>IF($O$3="","",IF($O$3="Amazonen",Datenbasis!BD11,IF($O$3="Schwarzorks",Datenbasis!BD30,IF($O$3="Bretonen",Datenbasis!BD49,IF($O$3="Chaos-Auserkorene",Datenbasis!BD68,IF($O$3="Chaoszwerge - DR",Datenbasis!BD87,IF($O$3="Chaoszwerge - CC",Datenbasis!BD106,IF($O$3="Chaosrenegarten",Datenbasis!BD125,IF($O$3="Dunkelelfen",Datenbasis!BD144,W107)))))))))</f>
        <v/>
      </c>
      <c r="X56" s="422" t="str">
        <f>IF($O$3="","",IF($O$3="Amazonen",Datenbasis!BE11,IF($O$3="Schwarzorks",Datenbasis!BE30,IF($O$3="Bretonen",Datenbasis!BE49,IF($O$3="Chaos-Auserkorene",Datenbasis!BE68,IF($O$3="Chaoszwerge - DR",Datenbasis!BE87,IF($O$3="Chaoszwerge - CC",Datenbasis!BE106,IF($O$3="Chaosrenegarten",Datenbasis!BE125,IF($O$3="Dunkelelfen",Datenbasis!BE144,X107)))))))))</f>
        <v/>
      </c>
      <c r="Z56" s="461"/>
      <c r="AA56" s="133">
        <v>6</v>
      </c>
      <c r="AB56" s="128" t="s">
        <v>300</v>
      </c>
      <c r="AC56" s="156"/>
      <c r="AD56" s="157"/>
      <c r="AE56" s="158"/>
      <c r="AF56" s="159"/>
      <c r="AG56" s="160"/>
      <c r="AH56" s="160"/>
      <c r="AI56" s="160"/>
      <c r="AJ56" s="166"/>
      <c r="AK56" s="162"/>
      <c r="AL56" s="163"/>
      <c r="AM56" s="163"/>
      <c r="AN56" s="163"/>
      <c r="AO56" s="164"/>
      <c r="AP56" s="179">
        <f>IF(OR(AC56&gt;0,AD56&gt;0),"P",IF(AE56&gt;0,"S",IF(OR(AF56&gt;0,AG56&gt;0,AH56&gt;0,AI56&gt;0,AJ56&gt;0),"E",0)))</f>
        <v>0</v>
      </c>
      <c r="AQ56" s="237"/>
      <c r="AR56" s="183">
        <f>IF(AC56&gt;0,15,IF(AD56&gt;0,30,IF(AE56&gt;0,34,IF(OR(AF56&gt;0,AG56&gt;0,AH56&gt;0,AI56&gt;0,AJ56&gt;0),38,0))))</f>
        <v>0</v>
      </c>
      <c r="AS56" s="464"/>
      <c r="AT56" s="474"/>
      <c r="AU56" s="184">
        <f>IF(AC56&gt;0,20000,IF(AD56&gt;0,20000,IF(AE56&gt;0,40000,IF(AF56&gt;0,20000,IF(AG56&gt;0,60000,IF(AH56&gt;0,30000,IF(AI56&gt;0,20000,IF(AJ56&gt;0,10000,0))))))))</f>
        <v>0</v>
      </c>
      <c r="AV56" s="563">
        <f>IF(OR(AQ56="Ausweichen",AQ56="Blocken",AQ56="Knochenbrecher",AQ56="Unterstützen"),10000,0)</f>
        <v>0</v>
      </c>
      <c r="AW56" s="558"/>
      <c r="AX56" s="544"/>
      <c r="AY56" s="550"/>
      <c r="AZ56" s="555"/>
    </row>
    <row r="57" spans="1:60" s="71" customFormat="1" ht="27.9" customHeight="1" x14ac:dyDescent="0.3">
      <c r="A57" s="65"/>
      <c r="B57" s="187">
        <v>11</v>
      </c>
      <c r="C57" s="188" t="str">
        <f>IF($O$3="","",IF($O$3="Amazonen",Datenbasis!AS12,IF($O$3="Schwarzorks",Datenbasis!AS31,IF($O$3="Bretonen",Datenbasis!AS50,IF($O$3="Chaos-Auserkorene",Datenbasis!AS69,IF($O$3="Chaoszwerge - DR",Datenbasis!AS88,IF($O$3="Chaoszwerge - CC",Datenbasis!AS107,IF($O$3="Chaosrenegarten",Datenbasis!AS126,IF($O$3="Dunkelelfen",Datenbasis!AS145,C108)))))))))</f>
        <v/>
      </c>
      <c r="D57" s="188" t="str">
        <f>IF($O$3="","",IF($O$3="Amazonen",Datenbasis!AK12,IF($O$3="Schwarzorks",Datenbasis!AK31,IF($O$3="Bretonen",Datenbasis!AK50,IF($O$3="Chaos-Auserkorene",Datenbasis!AK69,IF($O$3="Chaoszwerge - DR",Datenbasis!AK88,IF($O$3="Chaoszwerge - CC",Datenbasis!AK107,IF($O$3="Chaosrenegarten",Datenbasis!AK126,IF($O$3="Dunkelelfen",Datenbasis!AK145,D108)))))))))</f>
        <v/>
      </c>
      <c r="E57" s="187" t="str">
        <f>IF($O$3="","",IF($O$3="Amazonen",Datenbasis!AL12,IF($O$3="Schwarzorks",Datenbasis!AL31,IF($O$3="Bretonen",Datenbasis!AL50,IF($O$3="Chaos-Auserkorene",Datenbasis!AL69,IF($O$3="Chaoszwerge - DR",Datenbasis!AL88,IF($O$3="Chaoszwerge - CC",Datenbasis!AL107,IF($O$3="Chaosrenegarten",Datenbasis!AL126,IF($O$3="Dunkelelfen",Datenbasis!AL145,E108)))))))))</f>
        <v/>
      </c>
      <c r="F57" s="187" t="str">
        <f>IF($O$3="","",IF($O$3="Amazonen",Datenbasis!AM12,IF($O$3="Schwarzorks",Datenbasis!AM31,IF($O$3="Bretonen",Datenbasis!AM50,IF($O$3="Chaos-Auserkorene",Datenbasis!AM69,IF($O$3="Chaoszwerge - DR",Datenbasis!AM88,IF($O$3="Chaoszwerge - CC",Datenbasis!AM107,IF($O$3="Chaosrenegarten",Datenbasis!AM126,IF($O$3="Dunkelelfen",Datenbasis!AM145,F108)))))))))</f>
        <v/>
      </c>
      <c r="G57" s="187" t="str">
        <f>IF($O$3="","",IF($O$3="Amazonen",Datenbasis!AN12,IF($O$3="Schwarzorks",Datenbasis!AN31,IF($O$3="Bretonen",Datenbasis!AN50,IF($O$3="Chaos-Auserkorene",Datenbasis!AN69,IF($O$3="Chaoszwerge - DR",Datenbasis!AN88,IF($O$3="Chaoszwerge - CC",Datenbasis!AN107,IF($O$3="Chaosrenegarten",Datenbasis!AN126,IF($O$3="Dunkelelfen",Datenbasis!AN145,G108)))))))))</f>
        <v/>
      </c>
      <c r="H57" s="187" t="str">
        <f>IF($O$3="","",IF($O$3="Amazonen",Datenbasis!AO12,IF($O$3="Schwarzorks",Datenbasis!AO31,IF($O$3="Bretonen",Datenbasis!AO50,IF($O$3="Chaos-Auserkorene",Datenbasis!AO69,IF($O$3="Chaoszwerge - DR",Datenbasis!AO88,IF($O$3="Chaoszwerge - CC",Datenbasis!AO107,IF($O$3="Chaosrenegarten",Datenbasis!AO126,IF($O$3="Dunkelelfen",Datenbasis!AO145,H108)))))))))</f>
        <v/>
      </c>
      <c r="I57" s="187" t="str">
        <f>IF($O$3="","",IF($O$3="Amazonen",Datenbasis!AP12,IF($O$3="Schwarzorks",Datenbasis!AP31,IF($O$3="Bretonen",Datenbasis!AP50,IF($O$3="Chaos-Auserkorene",Datenbasis!AP69,IF($O$3="Chaoszwerge - DR",Datenbasis!AP88,IF($O$3="Chaoszwerge - CC",Datenbasis!AP107,IF($O$3="Chaosrenegarten",Datenbasis!AP126,IF($O$3="Dunkelelfen",Datenbasis!AP145,I108)))))))))</f>
        <v/>
      </c>
      <c r="J57" s="423" t="str">
        <f>IF($O$3="","",IF($O$3="Amazonen",Datenbasis!AQ12,IF($O$3="Schwarzorks",Datenbasis!AQ31,IF($O$3="Bretonen",Datenbasis!AQ50,IF($O$3="Chaos-Auserkorene",Datenbasis!AQ69,IF($O$3="Chaoszwerge - DR",Datenbasis!AQ88,IF($O$3="Chaoszwerge - CC",Datenbasis!AQ107,IF($O$3="Chaosrenegarten",Datenbasis!AQ126,IF($O$3="Dunkelelfen",Datenbasis!AQ145,J108)))))))))</f>
        <v/>
      </c>
      <c r="K57" s="423" t="str">
        <f>IF($O$3="","",IF($O$3="Amazonen",Datenbasis!AR12,IF($O$3="Schwarzorks",Datenbasis!AR31,IF($O$3="Bretonen",Datenbasis!AR50,IF($O$3="Chaos-Auserkorene",Datenbasis!AR69,IF($O$3="Chaoszwerge - DR",Datenbasis!AR88,IF($O$3="Chaoszwerge - CC",Datenbasis!AR107,IF($O$3="Chaosrenegarten",Datenbasis!AR126,IF($O$3="Dunkelelfen",Datenbasis!AR145,K108)))))))))</f>
        <v/>
      </c>
      <c r="L57" s="423" t="str">
        <f>IF($O$3="","",IF($O$3="Amazonen",Datenbasis!AS12,IF($O$3="Schwarzorks",Datenbasis!AS31,IF($O$3="Bretonen",Datenbasis!AS50,IF($O$3="Chaos-Auserkorene",Datenbasis!AS69,IF($O$3="Chaoszwerge - DR",Datenbasis!AS88,IF($O$3="Chaoszwerge - CC",Datenbasis!AS107,IF($O$3="Chaosrenegarten",Datenbasis!AS126,IF($O$3="Dunkelelfen",Datenbasis!AS145,L108)))))))))</f>
        <v/>
      </c>
      <c r="M57" s="423" t="str">
        <f>IF($O$3="","",IF($O$3="Amazonen",Datenbasis!AT12,IF($O$3="Schwarzorks",Datenbasis!AT31,IF($O$3="Bretonen",Datenbasis!AT50,IF($O$3="Chaos-Auserkorene",Datenbasis!AT69,IF($O$3="Chaoszwerge - DR",Datenbasis!AT88,IF($O$3="Chaoszwerge - CC",Datenbasis!AT107,IF($O$3="Chaosrenegarten",Datenbasis!AT126,IF($O$3="Dunkelelfen",Datenbasis!AT145,M108)))))))))</f>
        <v/>
      </c>
      <c r="N57" s="423" t="str">
        <f>IF($O$3="","",IF($O$3="Amazonen",Datenbasis!AU12,IF($O$3="Schwarzorks",Datenbasis!AU31,IF($O$3="Bretonen",Datenbasis!AU50,IF($O$3="Chaos-Auserkorene",Datenbasis!AU69,IF($O$3="Chaoszwerge - DR",Datenbasis!AU88,IF($O$3="Chaoszwerge - CC",Datenbasis!AU107,IF($O$3="Chaosrenegarten",Datenbasis!AU126,IF($O$3="Dunkelelfen",Datenbasis!AU145,N108)))))))))</f>
        <v/>
      </c>
      <c r="O57" s="188" t="str">
        <f>IF($O$3="","",IF($O$3="Amazonen",Datenbasis!AR12,IF($O$3="Schwarzorks",Datenbasis!AR31,IF($O$3="Bretonen",Datenbasis!AR50,IF($O$3="Chaos-Auserkorene",Datenbasis!AR69,IF($O$3="Chaoszwerge - DR",Datenbasis!AR88,IF($O$3="Chaoszwerge - CC",Datenbasis!AR107,IF($O$3="Chaosrenegarten",Datenbasis!AR126,IF($O$3="Dunkelelfen",Datenbasis!AR145,O108)))))))))</f>
        <v/>
      </c>
      <c r="P57" s="423" t="str">
        <f>IF($O$3="","",IF($O$3="Amazonen",Datenbasis!AU12,IF($O$3="Schwarzorks",Datenbasis!AU31,IF($O$3="Bretonen",Datenbasis!AU50,IF($O$3="Chaos-Auserkorene",Datenbasis!AU69,IF($O$3="Chaoszwerge - DR",Datenbasis!AU88,IF($O$3="Chaoszwerge - CC",Datenbasis!AU107,IF($O$3="Chaosrenegarten",Datenbasis!AU126,IF($O$3="Dunkelelfen",Datenbasis!AU145,P108)))))))))</f>
        <v/>
      </c>
      <c r="Q57" s="423" t="str">
        <f>IF($O$3="","",IF($O$3="Amazonen",Datenbasis!AX12,IF($O$3="Schwarzorks",Datenbasis!AX31,IF($O$3="Bretonen",Datenbasis!AX50,IF($O$3="Chaos-Auserkorene",Datenbasis!AX69,IF($O$3="Chaoszwerge - DR",Datenbasis!AX88,IF($O$3="Chaoszwerge - CC",Datenbasis!AX107,IF($O$3="Chaosrenegarten",Datenbasis!AX126,IF($O$3="Dunkelelfen",Datenbasis!AX145,Q108)))))))))</f>
        <v/>
      </c>
      <c r="R57" s="423" t="str">
        <f>IF($O$3="","",IF($O$3="Amazonen",Datenbasis!AY12,IF($O$3="Schwarzorks",Datenbasis!AY31,IF($O$3="Bretonen",Datenbasis!AY50,IF($O$3="Chaos-Auserkorene",Datenbasis!AY69,IF($O$3="Chaoszwerge - DR",Datenbasis!AY88,IF($O$3="Chaoszwerge - CC",Datenbasis!AY107,IF($O$3="Chaosrenegarten",Datenbasis!AY126,IF($O$3="Dunkelelfen",Datenbasis!AY145,R108)))))))))</f>
        <v/>
      </c>
      <c r="S57" s="423" t="str">
        <f>IF($O$3="","",IF($O$3="Amazonen",Datenbasis!AZ12,IF($O$3="Schwarzorks",Datenbasis!AZ31,IF($O$3="Bretonen",Datenbasis!AZ50,IF($O$3="Chaos-Auserkorene",Datenbasis!AZ69,IF($O$3="Chaoszwerge - DR",Datenbasis!AZ88,IF($O$3="Chaoszwerge - CC",Datenbasis!AZ107,IF($O$3="Chaosrenegarten",Datenbasis!AZ126,IF($O$3="Dunkelelfen",Datenbasis!AZ145,S108)))))))))</f>
        <v/>
      </c>
      <c r="T57" s="423" t="str">
        <f>IF($O$3="","",IF($O$3="Amazonen",Datenbasis!BA12,IF($O$3="Schwarzorks",Datenbasis!BA31,IF($O$3="Bretonen",Datenbasis!BA50,IF($O$3="Chaos-Auserkorene",Datenbasis!BA69,IF($O$3="Chaoszwerge - DR",Datenbasis!BA88,IF($O$3="Chaoszwerge - CC",Datenbasis!BA107,IF($O$3="Chaosrenegarten",Datenbasis!BA126,IF($O$3="Dunkelelfen",Datenbasis!BA145,T108)))))))))</f>
        <v/>
      </c>
      <c r="U57" s="423" t="str">
        <f>IF($O$3="","",IF($O$3="Amazonen",Datenbasis!BB12,IF($O$3="Schwarzorks",Datenbasis!BB31,IF($O$3="Bretonen",Datenbasis!BB50,IF($O$3="Chaos-Auserkorene",Datenbasis!BB69,IF($O$3="Chaoszwerge - DR",Datenbasis!BB88,IF($O$3="Chaoszwerge - CC",Datenbasis!BB107,IF($O$3="Chaosrenegarten",Datenbasis!BB126,IF($O$3="Dunkelelfen",Datenbasis!BB145,U108)))))))))</f>
        <v/>
      </c>
      <c r="V57" s="423" t="str">
        <f>IF($O$3="","",IF($O$3="Amazonen",Datenbasis!BC12,IF($O$3="Schwarzorks",Datenbasis!BC31,IF($O$3="Bretonen",Datenbasis!BC50,IF($O$3="Chaos-Auserkorene",Datenbasis!BC69,IF($O$3="Chaoszwerge - DR",Datenbasis!BC88,IF($O$3="Chaoszwerge - CC",Datenbasis!BC107,IF($O$3="Chaosrenegarten",Datenbasis!BC126,IF($O$3="Dunkelelfen",Datenbasis!BC145,V108)))))))))</f>
        <v/>
      </c>
      <c r="W57" s="423" t="str">
        <f>IF($O$3="","",IF($O$3="Amazonen",Datenbasis!BD12,IF($O$3="Schwarzorks",Datenbasis!BD31,IF($O$3="Bretonen",Datenbasis!BD50,IF($O$3="Chaos-Auserkorene",Datenbasis!BD69,IF($O$3="Chaoszwerge - DR",Datenbasis!BD88,IF($O$3="Chaoszwerge - CC",Datenbasis!BD107,IF($O$3="Chaosrenegarten",Datenbasis!BD126,IF($O$3="Dunkelelfen",Datenbasis!BD145,W108)))))))))</f>
        <v/>
      </c>
      <c r="X57" s="423" t="str">
        <f>IF($O$3="","",IF($O$3="Amazonen",Datenbasis!BE12,IF($O$3="Schwarzorks",Datenbasis!BE31,IF($O$3="Bretonen",Datenbasis!BE50,IF($O$3="Chaos-Auserkorene",Datenbasis!BE69,IF($O$3="Chaoszwerge - DR",Datenbasis!BE88,IF($O$3="Chaoszwerge - CC",Datenbasis!BE107,IF($O$3="Chaosrenegarten",Datenbasis!BE126,IF($O$3="Dunkelelfen",Datenbasis!BE145,X108)))))))))</f>
        <v/>
      </c>
      <c r="Z57" s="459">
        <v>8</v>
      </c>
      <c r="AA57" s="131">
        <v>0</v>
      </c>
      <c r="AB57" s="126" t="s">
        <v>294</v>
      </c>
      <c r="AC57" s="238"/>
      <c r="AD57" s="239"/>
      <c r="AE57" s="240"/>
      <c r="AF57" s="241"/>
      <c r="AG57" s="242"/>
      <c r="AH57" s="242"/>
      <c r="AI57" s="242"/>
      <c r="AJ57" s="246"/>
      <c r="AK57" s="244"/>
      <c r="AL57" s="242"/>
      <c r="AM57" s="242"/>
      <c r="AN57" s="242"/>
      <c r="AO57" s="243"/>
      <c r="AP57" s="177">
        <f>IF(OR(AC57&gt;0,AD57&gt;0),"P",IF(AE57&gt;0,"S",IF(OR(AF57&gt;0,AG57&gt;0,AH57&gt;0,AI57&gt;0,AJ57&gt;0),"E",0)))</f>
        <v>0</v>
      </c>
      <c r="AQ57" s="245"/>
      <c r="AR57" s="180"/>
      <c r="AS57" s="462">
        <f>SUM(AR58:AR63)</f>
        <v>0</v>
      </c>
      <c r="AT57" s="472" t="str">
        <f>IF(AND(AR58&gt;0,AR59=0,AR60=0,AR61=0,AR62=0,AR63=0),", "&amp;AQ58,IF(AND(AR58&gt;0,AR59&gt;0,AR60=0,AR61=0,AR62=0,AR63=0),", "&amp;AQ58&amp;", "&amp;AQ59,IF(AND(AR58&gt;0,AR59&gt;0,AR60&gt;0,AR61=0,AR62=0,AR63=0),", "&amp;AQ58&amp;", "&amp;AQ59&amp;", "&amp;AQ60,IF(AND(AR58&gt;0,AR59&gt;0,AR60&gt;0,AR61&gt;0,AR62=0,AR63=0),", "&amp;AQ58&amp;", "&amp;AQ59&amp;", "&amp;AQ60&amp;", "&amp;AQ61,IF(AND(AR58&gt;0,AR59&gt;0,AR60&gt;0,AR61&gt;0,AR62&gt;0,AR63=0),", "&amp;AQ58&amp;", "&amp;AQ59&amp;", "&amp;AQ60&amp;", "&amp;AQ61&amp;", "&amp;AQ62,IF(AND(AR58&gt;0,AR59&gt;0,AR60&gt;0,AR61&gt;0,AR62&gt;0,AR63&gt;0),", "&amp;AQ58&amp;", "&amp;AQ59&amp;", "&amp;AQ60&amp;", "&amp;AQ61&amp;", "&amp;AQ62&amp;", "&amp;AQ63,""))))))</f>
        <v/>
      </c>
      <c r="AU57" s="560"/>
      <c r="AV57" s="561"/>
      <c r="AW57" s="556">
        <f>SUM(AU58:AU63)+SUM(AV58:AV63)</f>
        <v>0</v>
      </c>
      <c r="AX57" s="547">
        <f>IF(O15="",0,O15+AW57)</f>
        <v>0</v>
      </c>
      <c r="AY57" s="548">
        <f>IF(O15="",0,IF(OR(D15="Rotzling-Feldspieler (Ro)",D15="Rotzling-Feldspieler-Geselle (Ro)",D15="Gnoblar-Feldspieler (O-DR)",D15="Gnoblar-Feldspieler-Geselle (O-DR)",D15="Gnoblar-Feldspieler (O-WS)",D15="Gnoblar-Feldspieler-Geselle (O-WS)"),AX57-15000,IF(T15="Ja",0,AX57)))</f>
        <v>0</v>
      </c>
      <c r="AZ57" s="554"/>
    </row>
    <row r="58" spans="1:60" s="71" customFormat="1" ht="27.9" customHeight="1" x14ac:dyDescent="0.3">
      <c r="A58" s="65"/>
      <c r="B58" s="189">
        <v>12</v>
      </c>
      <c r="C58" s="190" t="str">
        <f>IF($O$3="","",IF($O$3="Amazonen",Datenbasis!AS13,IF($O$3="Schwarzorks",Datenbasis!AS32,IF($O$3="Bretonen",Datenbasis!AS51,IF($O$3="Chaos-Auserkorene",Datenbasis!AS70,IF($O$3="Chaoszwerge - DR",Datenbasis!AS89,IF($O$3="Chaoszwerge - CC",Datenbasis!AS108,IF($O$3="Chaosrenegarten",Datenbasis!AS127,IF($O$3="Dunkelelfen",Datenbasis!AS146,C109)))))))))</f>
        <v/>
      </c>
      <c r="D58" s="190" t="str">
        <f>IF($O$3="","",IF($O$3="Amazonen",Datenbasis!AK13,IF($O$3="Schwarzorks",Datenbasis!AK32,IF($O$3="Bretonen",Datenbasis!AK51,IF($O$3="Chaos-Auserkorene",Datenbasis!AK70,IF($O$3="Chaoszwerge - DR",Datenbasis!AK89,IF($O$3="Chaoszwerge - CC",Datenbasis!AK108,IF($O$3="Chaosrenegarten",Datenbasis!AK127,IF($O$3="Dunkelelfen",Datenbasis!AK146,D109)))))))))</f>
        <v/>
      </c>
      <c r="E58" s="189" t="str">
        <f>IF($O$3="","",IF($O$3="Amazonen",Datenbasis!AL13,IF($O$3="Schwarzorks",Datenbasis!AL32,IF($O$3="Bretonen",Datenbasis!AL51,IF($O$3="Chaos-Auserkorene",Datenbasis!AL70,IF($O$3="Chaoszwerge - DR",Datenbasis!AL89,IF($O$3="Chaoszwerge - CC",Datenbasis!AL108,IF($O$3="Chaosrenegarten",Datenbasis!AL127,IF($O$3="Dunkelelfen",Datenbasis!AL146,E109)))))))))</f>
        <v/>
      </c>
      <c r="F58" s="189" t="str">
        <f>IF($O$3="","",IF($O$3="Amazonen",Datenbasis!AM13,IF($O$3="Schwarzorks",Datenbasis!AM32,IF($O$3="Bretonen",Datenbasis!AM51,IF($O$3="Chaos-Auserkorene",Datenbasis!AM70,IF($O$3="Chaoszwerge - DR",Datenbasis!AM89,IF($O$3="Chaoszwerge - CC",Datenbasis!AM108,IF($O$3="Chaosrenegarten",Datenbasis!AM127,IF($O$3="Dunkelelfen",Datenbasis!AM146,F109)))))))))</f>
        <v/>
      </c>
      <c r="G58" s="189" t="str">
        <f>IF($O$3="","",IF($O$3="Amazonen",Datenbasis!AN13,IF($O$3="Schwarzorks",Datenbasis!AN32,IF($O$3="Bretonen",Datenbasis!AN51,IF($O$3="Chaos-Auserkorene",Datenbasis!AN70,IF($O$3="Chaoszwerge - DR",Datenbasis!AN89,IF($O$3="Chaoszwerge - CC",Datenbasis!AN108,IF($O$3="Chaosrenegarten",Datenbasis!AN127,IF($O$3="Dunkelelfen",Datenbasis!AN146,G109)))))))))</f>
        <v/>
      </c>
      <c r="H58" s="189" t="str">
        <f>IF($O$3="","",IF($O$3="Amazonen",Datenbasis!AO13,IF($O$3="Schwarzorks",Datenbasis!AO32,IF($O$3="Bretonen",Datenbasis!AO51,IF($O$3="Chaos-Auserkorene",Datenbasis!AO70,IF($O$3="Chaoszwerge - DR",Datenbasis!AO89,IF($O$3="Chaoszwerge - CC",Datenbasis!AO108,IF($O$3="Chaosrenegarten",Datenbasis!AO127,IF($O$3="Dunkelelfen",Datenbasis!AO146,H109)))))))))</f>
        <v/>
      </c>
      <c r="I58" s="189" t="str">
        <f>IF($O$3="","",IF($O$3="Amazonen",Datenbasis!AP13,IF($O$3="Schwarzorks",Datenbasis!AP32,IF($O$3="Bretonen",Datenbasis!AP51,IF($O$3="Chaos-Auserkorene",Datenbasis!AP70,IF($O$3="Chaoszwerge - DR",Datenbasis!AP89,IF($O$3="Chaoszwerge - CC",Datenbasis!AP108,IF($O$3="Chaosrenegarten",Datenbasis!AP127,IF($O$3="Dunkelelfen",Datenbasis!AP146,I109)))))))))</f>
        <v/>
      </c>
      <c r="J58" s="422" t="str">
        <f>IF($O$3="","",IF($O$3="Amazonen",Datenbasis!AQ13,IF($O$3="Schwarzorks",Datenbasis!AQ32,IF($O$3="Bretonen",Datenbasis!AQ51,IF($O$3="Chaos-Auserkorene",Datenbasis!AQ70,IF($O$3="Chaoszwerge - DR",Datenbasis!AQ89,IF($O$3="Chaoszwerge - CC",Datenbasis!AQ108,IF($O$3="Chaosrenegarten",Datenbasis!AQ127,IF($O$3="Dunkelelfen",Datenbasis!AQ146,J109)))))))))</f>
        <v/>
      </c>
      <c r="K58" s="422" t="str">
        <f>IF($O$3="","",IF($O$3="Amazonen",Datenbasis!AR13,IF($O$3="Schwarzorks",Datenbasis!AR32,IF($O$3="Bretonen",Datenbasis!AR51,IF($O$3="Chaos-Auserkorene",Datenbasis!AR70,IF($O$3="Chaoszwerge - DR",Datenbasis!AR89,IF($O$3="Chaoszwerge - CC",Datenbasis!AR108,IF($O$3="Chaosrenegarten",Datenbasis!AR127,IF($O$3="Dunkelelfen",Datenbasis!AR146,K109)))))))))</f>
        <v/>
      </c>
      <c r="L58" s="422" t="str">
        <f>IF($O$3="","",IF($O$3="Amazonen",Datenbasis!AS13,IF($O$3="Schwarzorks",Datenbasis!AS32,IF($O$3="Bretonen",Datenbasis!AS51,IF($O$3="Chaos-Auserkorene",Datenbasis!AS70,IF($O$3="Chaoszwerge - DR",Datenbasis!AS89,IF($O$3="Chaoszwerge - CC",Datenbasis!AS108,IF($O$3="Chaosrenegarten",Datenbasis!AS127,IF($O$3="Dunkelelfen",Datenbasis!AS146,L109)))))))))</f>
        <v/>
      </c>
      <c r="M58" s="422" t="str">
        <f>IF($O$3="","",IF($O$3="Amazonen",Datenbasis!AT13,IF($O$3="Schwarzorks",Datenbasis!AT32,IF($O$3="Bretonen",Datenbasis!AT51,IF($O$3="Chaos-Auserkorene",Datenbasis!AT70,IF($O$3="Chaoszwerge - DR",Datenbasis!AT89,IF($O$3="Chaoszwerge - CC",Datenbasis!AT108,IF($O$3="Chaosrenegarten",Datenbasis!AT127,IF($O$3="Dunkelelfen",Datenbasis!AT146,M109)))))))))</f>
        <v/>
      </c>
      <c r="N58" s="422" t="str">
        <f>IF($O$3="","",IF($O$3="Amazonen",Datenbasis!AU13,IF($O$3="Schwarzorks",Datenbasis!AU32,IF($O$3="Bretonen",Datenbasis!AU51,IF($O$3="Chaos-Auserkorene",Datenbasis!AU70,IF($O$3="Chaoszwerge - DR",Datenbasis!AU89,IF($O$3="Chaoszwerge - CC",Datenbasis!AU108,IF($O$3="Chaosrenegarten",Datenbasis!AU127,IF($O$3="Dunkelelfen",Datenbasis!AU146,N109)))))))))</f>
        <v/>
      </c>
      <c r="O58" s="190" t="str">
        <f>IF($O$3="","",IF($O$3="Amazonen",Datenbasis!AR13,IF($O$3="Schwarzorks",Datenbasis!AR32,IF($O$3="Bretonen",Datenbasis!AR51,IF($O$3="Chaos-Auserkorene",Datenbasis!AR70,IF($O$3="Chaoszwerge - DR",Datenbasis!AR89,IF($O$3="Chaoszwerge - CC",Datenbasis!AR108,IF($O$3="Chaosrenegarten",Datenbasis!AR127,IF($O$3="Dunkelelfen",Datenbasis!AR146,O109)))))))))</f>
        <v/>
      </c>
      <c r="P58" s="422" t="str">
        <f>IF($O$3="","",IF($O$3="Amazonen",Datenbasis!AU13,IF($O$3="Schwarzorks",Datenbasis!AU32,IF($O$3="Bretonen",Datenbasis!AU51,IF($O$3="Chaos-Auserkorene",Datenbasis!AU70,IF($O$3="Chaoszwerge - DR",Datenbasis!AU89,IF($O$3="Chaoszwerge - CC",Datenbasis!AU108,IF($O$3="Chaosrenegarten",Datenbasis!AU127,IF($O$3="Dunkelelfen",Datenbasis!AU146,P109)))))))))</f>
        <v/>
      </c>
      <c r="Q58" s="422" t="str">
        <f>IF($O$3="","",IF($O$3="Amazonen",Datenbasis!AX13,IF($O$3="Schwarzorks",Datenbasis!AX32,IF($O$3="Bretonen",Datenbasis!AX51,IF($O$3="Chaos-Auserkorene",Datenbasis!AX70,IF($O$3="Chaoszwerge - DR",Datenbasis!AX89,IF($O$3="Chaoszwerge - CC",Datenbasis!AX108,IF($O$3="Chaosrenegarten",Datenbasis!AX127,IF($O$3="Dunkelelfen",Datenbasis!AX146,Q109)))))))))</f>
        <v/>
      </c>
      <c r="R58" s="422" t="str">
        <f>IF($O$3="","",IF($O$3="Amazonen",Datenbasis!AY13,IF($O$3="Schwarzorks",Datenbasis!AY32,IF($O$3="Bretonen",Datenbasis!AY51,IF($O$3="Chaos-Auserkorene",Datenbasis!AY70,IF($O$3="Chaoszwerge - DR",Datenbasis!AY89,IF($O$3="Chaoszwerge - CC",Datenbasis!AY108,IF($O$3="Chaosrenegarten",Datenbasis!AY127,IF($O$3="Dunkelelfen",Datenbasis!AY146,R109)))))))))</f>
        <v/>
      </c>
      <c r="S58" s="422" t="str">
        <f>IF($O$3="","",IF($O$3="Amazonen",Datenbasis!AZ13,IF($O$3="Schwarzorks",Datenbasis!AZ32,IF($O$3="Bretonen",Datenbasis!AZ51,IF($O$3="Chaos-Auserkorene",Datenbasis!AZ70,IF($O$3="Chaoszwerge - DR",Datenbasis!AZ89,IF($O$3="Chaoszwerge - CC",Datenbasis!AZ108,IF($O$3="Chaosrenegarten",Datenbasis!AZ127,IF($O$3="Dunkelelfen",Datenbasis!AZ146,S109)))))))))</f>
        <v/>
      </c>
      <c r="T58" s="422" t="str">
        <f>IF($O$3="","",IF($O$3="Amazonen",Datenbasis!BA13,IF($O$3="Schwarzorks",Datenbasis!BA32,IF($O$3="Bretonen",Datenbasis!BA51,IF($O$3="Chaos-Auserkorene",Datenbasis!BA70,IF($O$3="Chaoszwerge - DR",Datenbasis!BA89,IF($O$3="Chaoszwerge - CC",Datenbasis!BA108,IF($O$3="Chaosrenegarten",Datenbasis!BA127,IF($O$3="Dunkelelfen",Datenbasis!BA146,T109)))))))))</f>
        <v/>
      </c>
      <c r="U58" s="422" t="str">
        <f>IF($O$3="","",IF($O$3="Amazonen",Datenbasis!BB13,IF($O$3="Schwarzorks",Datenbasis!BB32,IF($O$3="Bretonen",Datenbasis!BB51,IF($O$3="Chaos-Auserkorene",Datenbasis!BB70,IF($O$3="Chaoszwerge - DR",Datenbasis!BB89,IF($O$3="Chaoszwerge - CC",Datenbasis!BB108,IF($O$3="Chaosrenegarten",Datenbasis!BB127,IF($O$3="Dunkelelfen",Datenbasis!BB146,U109)))))))))</f>
        <v/>
      </c>
      <c r="V58" s="422" t="str">
        <f>IF($O$3="","",IF($O$3="Amazonen",Datenbasis!BC13,IF($O$3="Schwarzorks",Datenbasis!BC32,IF($O$3="Bretonen",Datenbasis!BC51,IF($O$3="Chaos-Auserkorene",Datenbasis!BC70,IF($O$3="Chaoszwerge - DR",Datenbasis!BC89,IF($O$3="Chaoszwerge - CC",Datenbasis!BC108,IF($O$3="Chaosrenegarten",Datenbasis!BC127,IF($O$3="Dunkelelfen",Datenbasis!BC146,V109)))))))))</f>
        <v/>
      </c>
      <c r="W58" s="422" t="str">
        <f>IF($O$3="","",IF($O$3="Amazonen",Datenbasis!BD13,IF($O$3="Schwarzorks",Datenbasis!BD32,IF($O$3="Bretonen",Datenbasis!BD51,IF($O$3="Chaos-Auserkorene",Datenbasis!BD70,IF($O$3="Chaoszwerge - DR",Datenbasis!BD89,IF($O$3="Chaoszwerge - CC",Datenbasis!BD108,IF($O$3="Chaosrenegarten",Datenbasis!BD127,IF($O$3="Dunkelelfen",Datenbasis!BD146,W109)))))))))</f>
        <v/>
      </c>
      <c r="X58" s="422" t="str">
        <f>IF($O$3="","",IF($O$3="Amazonen",Datenbasis!BE13,IF($O$3="Schwarzorks",Datenbasis!BE32,IF($O$3="Bretonen",Datenbasis!BE51,IF($O$3="Chaos-Auserkorene",Datenbasis!BE70,IF($O$3="Chaoszwerge - DR",Datenbasis!BE89,IF($O$3="Chaoszwerge - CC",Datenbasis!BE108,IF($O$3="Chaosrenegarten",Datenbasis!BE127,IF($O$3="Dunkelelfen",Datenbasis!BE146,X109)))))))))</f>
        <v/>
      </c>
      <c r="Z58" s="460"/>
      <c r="AA58" s="132">
        <v>1</v>
      </c>
      <c r="AB58" s="127" t="s">
        <v>295</v>
      </c>
      <c r="AC58" s="147"/>
      <c r="AD58" s="148"/>
      <c r="AE58" s="149"/>
      <c r="AF58" s="150"/>
      <c r="AG58" s="151"/>
      <c r="AH58" s="151"/>
      <c r="AI58" s="151"/>
      <c r="AJ58" s="165"/>
      <c r="AK58" s="153"/>
      <c r="AL58" s="154"/>
      <c r="AM58" s="154"/>
      <c r="AN58" s="154"/>
      <c r="AO58" s="155"/>
      <c r="AP58" s="178">
        <f>IF(OR(AC58&gt;0,AD58&gt;0),"P",IF(AE58&gt;0,"S",IF(OR(AF58&gt;0,AG58&gt;0,AH58&gt;0,AI58&gt;0,AJ58&gt;0),"E",0)))</f>
        <v>0</v>
      </c>
      <c r="AQ58" s="236"/>
      <c r="AR58" s="181">
        <f>IF(AC58&gt;0,3,IF(AD58&gt;0,6,IF(AE58&gt;0,10,IF(OR(AF58&gt;0,AG58&gt;0,AH58&gt;0,AI58&gt;0,AJ58&gt;0),14,0))))</f>
        <v>0</v>
      </c>
      <c r="AS58" s="463"/>
      <c r="AT58" s="473"/>
      <c r="AU58" s="182">
        <f>IF(AC58&gt;0,20000,IF(AD58&gt;0,20000,IF(AE58&gt;0,40000,IF(AF58&gt;0,20000,IF(AG58&gt;0,60000,IF(AH58&gt;0,30000,IF(AI58&gt;0,20000,IF(AJ58&gt;0,10000,0))))))))</f>
        <v>0</v>
      </c>
      <c r="AV58" s="562">
        <f>IF(OR(AQ58="Ausweichen",AQ58="Blocken",AQ58="Knochenbrecher",AQ58="Unterstützen"),10000,0)</f>
        <v>0</v>
      </c>
      <c r="AW58" s="557"/>
      <c r="AX58" s="543"/>
      <c r="AY58" s="549"/>
      <c r="AZ58" s="555"/>
    </row>
    <row r="59" spans="1:60" s="71" customFormat="1" ht="27.9" customHeight="1" x14ac:dyDescent="0.3">
      <c r="A59" s="65"/>
      <c r="B59" s="187">
        <v>13</v>
      </c>
      <c r="C59" s="188" t="str">
        <f>IF($O$3="","",IF($O$3="Amazonen",Datenbasis!AS14,IF($O$3="Schwarzorks",Datenbasis!AS33,IF($O$3="Bretonen",Datenbasis!AS52,IF($O$3="Chaos-Auserkorene",Datenbasis!AS71,IF($O$3="Chaoszwerge - DR",Datenbasis!AS90,IF($O$3="Chaoszwerge - CC",Datenbasis!AS109,IF($O$3="Chaosrenegarten",Datenbasis!AS128,IF($O$3="Dunkelelfen",Datenbasis!AS147,C110)))))))))</f>
        <v/>
      </c>
      <c r="D59" s="188" t="str">
        <f>IF($O$3="","",IF($O$3="Amazonen",Datenbasis!AK14,IF($O$3="Schwarzorks",Datenbasis!AK33,IF($O$3="Bretonen",Datenbasis!AK52,IF($O$3="Chaos-Auserkorene",Datenbasis!AK71,IF($O$3="Chaoszwerge - DR",Datenbasis!AK90,IF($O$3="Chaoszwerge - CC",Datenbasis!AK109,IF($O$3="Chaosrenegarten",Datenbasis!AK128,IF($O$3="Dunkelelfen",Datenbasis!AK147,D110)))))))))</f>
        <v/>
      </c>
      <c r="E59" s="187" t="str">
        <f>IF($O$3="","",IF($O$3="Amazonen",Datenbasis!AL14,IF($O$3="Schwarzorks",Datenbasis!AL33,IF($O$3="Bretonen",Datenbasis!AL52,IF($O$3="Chaos-Auserkorene",Datenbasis!AL71,IF($O$3="Chaoszwerge - DR",Datenbasis!AL90,IF($O$3="Chaoszwerge - CC",Datenbasis!AL109,IF($O$3="Chaosrenegarten",Datenbasis!AL128,IF($O$3="Dunkelelfen",Datenbasis!AL147,E110)))))))))</f>
        <v/>
      </c>
      <c r="F59" s="187" t="str">
        <f>IF($O$3="","",IF($O$3="Amazonen",Datenbasis!AM14,IF($O$3="Schwarzorks",Datenbasis!AM33,IF($O$3="Bretonen",Datenbasis!AM52,IF($O$3="Chaos-Auserkorene",Datenbasis!AM71,IF($O$3="Chaoszwerge - DR",Datenbasis!AM90,IF($O$3="Chaoszwerge - CC",Datenbasis!AM109,IF($O$3="Chaosrenegarten",Datenbasis!AM128,IF($O$3="Dunkelelfen",Datenbasis!AM147,F110)))))))))</f>
        <v/>
      </c>
      <c r="G59" s="187" t="str">
        <f>IF($O$3="","",IF($O$3="Amazonen",Datenbasis!AN14,IF($O$3="Schwarzorks",Datenbasis!AN33,IF($O$3="Bretonen",Datenbasis!AN52,IF($O$3="Chaos-Auserkorene",Datenbasis!AN71,IF($O$3="Chaoszwerge - DR",Datenbasis!AN90,IF($O$3="Chaoszwerge - CC",Datenbasis!AN109,IF($O$3="Chaosrenegarten",Datenbasis!AN128,IF($O$3="Dunkelelfen",Datenbasis!AN147,G110)))))))))</f>
        <v/>
      </c>
      <c r="H59" s="187" t="str">
        <f>IF($O$3="","",IF($O$3="Amazonen",Datenbasis!AO14,IF($O$3="Schwarzorks",Datenbasis!AO33,IF($O$3="Bretonen",Datenbasis!AO52,IF($O$3="Chaos-Auserkorene",Datenbasis!AO71,IF($O$3="Chaoszwerge - DR",Datenbasis!AO90,IF($O$3="Chaoszwerge - CC",Datenbasis!AO109,IF($O$3="Chaosrenegarten",Datenbasis!AO128,IF($O$3="Dunkelelfen",Datenbasis!AO147,H110)))))))))</f>
        <v/>
      </c>
      <c r="I59" s="187" t="str">
        <f>IF($O$3="","",IF($O$3="Amazonen",Datenbasis!AP14,IF($O$3="Schwarzorks",Datenbasis!AP33,IF($O$3="Bretonen",Datenbasis!AP52,IF($O$3="Chaos-Auserkorene",Datenbasis!AP71,IF($O$3="Chaoszwerge - DR",Datenbasis!AP90,IF($O$3="Chaoszwerge - CC",Datenbasis!AP109,IF($O$3="Chaosrenegarten",Datenbasis!AP128,IF($O$3="Dunkelelfen",Datenbasis!AP147,I110)))))))))</f>
        <v/>
      </c>
      <c r="J59" s="423" t="str">
        <f>IF($O$3="","",IF($O$3="Amazonen",Datenbasis!AQ14,IF($O$3="Schwarzorks",Datenbasis!AQ33,IF($O$3="Bretonen",Datenbasis!AQ52,IF($O$3="Chaos-Auserkorene",Datenbasis!AQ71,IF($O$3="Chaoszwerge - DR",Datenbasis!AQ90,IF($O$3="Chaoszwerge - CC",Datenbasis!AQ109,IF($O$3="Chaosrenegarten",Datenbasis!AQ128,IF($O$3="Dunkelelfen",Datenbasis!AQ147,J110)))))))))</f>
        <v/>
      </c>
      <c r="K59" s="423" t="str">
        <f>IF($O$3="","",IF($O$3="Amazonen",Datenbasis!AR14,IF($O$3="Schwarzorks",Datenbasis!AR33,IF($O$3="Bretonen",Datenbasis!AR52,IF($O$3="Chaos-Auserkorene",Datenbasis!AR71,IF($O$3="Chaoszwerge - DR",Datenbasis!AR90,IF($O$3="Chaoszwerge - CC",Datenbasis!AR109,IF($O$3="Chaosrenegarten",Datenbasis!AR128,IF($O$3="Dunkelelfen",Datenbasis!AR147,K110)))))))))</f>
        <v/>
      </c>
      <c r="L59" s="423" t="str">
        <f>IF($O$3="","",IF($O$3="Amazonen",Datenbasis!AS14,IF($O$3="Schwarzorks",Datenbasis!AS33,IF($O$3="Bretonen",Datenbasis!AS52,IF($O$3="Chaos-Auserkorene",Datenbasis!AS71,IF($O$3="Chaoszwerge - DR",Datenbasis!AS90,IF($O$3="Chaoszwerge - CC",Datenbasis!AS109,IF($O$3="Chaosrenegarten",Datenbasis!AS128,IF($O$3="Dunkelelfen",Datenbasis!AS147,L110)))))))))</f>
        <v/>
      </c>
      <c r="M59" s="423" t="str">
        <f>IF($O$3="","",IF($O$3="Amazonen",Datenbasis!AT14,IF($O$3="Schwarzorks",Datenbasis!AT33,IF($O$3="Bretonen",Datenbasis!AT52,IF($O$3="Chaos-Auserkorene",Datenbasis!AT71,IF($O$3="Chaoszwerge - DR",Datenbasis!AT90,IF($O$3="Chaoszwerge - CC",Datenbasis!AT109,IF($O$3="Chaosrenegarten",Datenbasis!AT128,IF($O$3="Dunkelelfen",Datenbasis!AT147,M110)))))))))</f>
        <v/>
      </c>
      <c r="N59" s="423" t="str">
        <f>IF($O$3="","",IF($O$3="Amazonen",Datenbasis!AU14,IF($O$3="Schwarzorks",Datenbasis!AU33,IF($O$3="Bretonen",Datenbasis!AU52,IF($O$3="Chaos-Auserkorene",Datenbasis!AU71,IF($O$3="Chaoszwerge - DR",Datenbasis!AU90,IF($O$3="Chaoszwerge - CC",Datenbasis!AU109,IF($O$3="Chaosrenegarten",Datenbasis!AU128,IF($O$3="Dunkelelfen",Datenbasis!AU147,N110)))))))))</f>
        <v/>
      </c>
      <c r="O59" s="188" t="str">
        <f>IF($O$3="","",IF($O$3="Amazonen",Datenbasis!AR14,IF($O$3="Schwarzorks",Datenbasis!AR33,IF($O$3="Bretonen",Datenbasis!AR52,IF($O$3="Chaos-Auserkorene",Datenbasis!AR71,IF($O$3="Chaoszwerge - DR",Datenbasis!AR90,IF($O$3="Chaoszwerge - CC",Datenbasis!AR109,IF($O$3="Chaosrenegarten",Datenbasis!AR128,IF($O$3="Dunkelelfen",Datenbasis!AR147,O110)))))))))</f>
        <v/>
      </c>
      <c r="P59" s="423" t="str">
        <f>IF($O$3="","",IF($O$3="Amazonen",Datenbasis!AU14,IF($O$3="Schwarzorks",Datenbasis!AU33,IF($O$3="Bretonen",Datenbasis!AU52,IF($O$3="Chaos-Auserkorene",Datenbasis!AU71,IF($O$3="Chaoszwerge - DR",Datenbasis!AU90,IF($O$3="Chaoszwerge - CC",Datenbasis!AU109,IF($O$3="Chaosrenegarten",Datenbasis!AU128,IF($O$3="Dunkelelfen",Datenbasis!AU147,P110)))))))))</f>
        <v/>
      </c>
      <c r="Q59" s="423" t="str">
        <f>IF($O$3="","",IF($O$3="Amazonen",Datenbasis!AX14,IF($O$3="Schwarzorks",Datenbasis!AX33,IF($O$3="Bretonen",Datenbasis!AX52,IF($O$3="Chaos-Auserkorene",Datenbasis!AX71,IF($O$3="Chaoszwerge - DR",Datenbasis!AX90,IF($O$3="Chaoszwerge - CC",Datenbasis!AX109,IF($O$3="Chaosrenegarten",Datenbasis!AX128,IF($O$3="Dunkelelfen",Datenbasis!AX147,Q110)))))))))</f>
        <v/>
      </c>
      <c r="R59" s="423" t="str">
        <f>IF($O$3="","",IF($O$3="Amazonen",Datenbasis!AY14,IF($O$3="Schwarzorks",Datenbasis!AY33,IF($O$3="Bretonen",Datenbasis!AY52,IF($O$3="Chaos-Auserkorene",Datenbasis!AY71,IF($O$3="Chaoszwerge - DR",Datenbasis!AY90,IF($O$3="Chaoszwerge - CC",Datenbasis!AY109,IF($O$3="Chaosrenegarten",Datenbasis!AY128,IF($O$3="Dunkelelfen",Datenbasis!AY147,R110)))))))))</f>
        <v/>
      </c>
      <c r="S59" s="423" t="str">
        <f>IF($O$3="","",IF($O$3="Amazonen",Datenbasis!AZ14,IF($O$3="Schwarzorks",Datenbasis!AZ33,IF($O$3="Bretonen",Datenbasis!AZ52,IF($O$3="Chaos-Auserkorene",Datenbasis!AZ71,IF($O$3="Chaoszwerge - DR",Datenbasis!AZ90,IF($O$3="Chaoszwerge - CC",Datenbasis!AZ109,IF($O$3="Chaosrenegarten",Datenbasis!AZ128,IF($O$3="Dunkelelfen",Datenbasis!AZ147,S110)))))))))</f>
        <v/>
      </c>
      <c r="T59" s="423" t="str">
        <f>IF($O$3="","",IF($O$3="Amazonen",Datenbasis!BA14,IF($O$3="Schwarzorks",Datenbasis!BA33,IF($O$3="Bretonen",Datenbasis!BA52,IF($O$3="Chaos-Auserkorene",Datenbasis!BA71,IF($O$3="Chaoszwerge - DR",Datenbasis!BA90,IF($O$3="Chaoszwerge - CC",Datenbasis!BA109,IF($O$3="Chaosrenegarten",Datenbasis!BA128,IF($O$3="Dunkelelfen",Datenbasis!BA147,T110)))))))))</f>
        <v/>
      </c>
      <c r="U59" s="423" t="str">
        <f>IF($O$3="","",IF($O$3="Amazonen",Datenbasis!BB14,IF($O$3="Schwarzorks",Datenbasis!BB33,IF($O$3="Bretonen",Datenbasis!BB52,IF($O$3="Chaos-Auserkorene",Datenbasis!BB71,IF($O$3="Chaoszwerge - DR",Datenbasis!BB90,IF($O$3="Chaoszwerge - CC",Datenbasis!BB109,IF($O$3="Chaosrenegarten",Datenbasis!BB128,IF($O$3="Dunkelelfen",Datenbasis!BB147,U110)))))))))</f>
        <v/>
      </c>
      <c r="V59" s="423" t="str">
        <f>IF($O$3="","",IF($O$3="Amazonen",Datenbasis!BC14,IF($O$3="Schwarzorks",Datenbasis!BC33,IF($O$3="Bretonen",Datenbasis!BC52,IF($O$3="Chaos-Auserkorene",Datenbasis!BC71,IF($O$3="Chaoszwerge - DR",Datenbasis!BC90,IF($O$3="Chaoszwerge - CC",Datenbasis!BC109,IF($O$3="Chaosrenegarten",Datenbasis!BC128,IF($O$3="Dunkelelfen",Datenbasis!BC147,V110)))))))))</f>
        <v/>
      </c>
      <c r="W59" s="423" t="str">
        <f>IF($O$3="","",IF($O$3="Amazonen",Datenbasis!BD14,IF($O$3="Schwarzorks",Datenbasis!BD33,IF($O$3="Bretonen",Datenbasis!BD52,IF($O$3="Chaos-Auserkorene",Datenbasis!BD71,IF($O$3="Chaoszwerge - DR",Datenbasis!BD90,IF($O$3="Chaoszwerge - CC",Datenbasis!BD109,IF($O$3="Chaosrenegarten",Datenbasis!BD128,IF($O$3="Dunkelelfen",Datenbasis!BD147,W110)))))))))</f>
        <v/>
      </c>
      <c r="X59" s="423" t="str">
        <f>IF($O$3="","",IF($O$3="Amazonen",Datenbasis!BE14,IF($O$3="Schwarzorks",Datenbasis!BE33,IF($O$3="Bretonen",Datenbasis!BE52,IF($O$3="Chaos-Auserkorene",Datenbasis!BE71,IF($O$3="Chaoszwerge - DR",Datenbasis!BE90,IF($O$3="Chaoszwerge - CC",Datenbasis!BE109,IF($O$3="Chaosrenegarten",Datenbasis!BE128,IF($O$3="Dunkelelfen",Datenbasis!BE147,X110)))))))))</f>
        <v/>
      </c>
      <c r="Z59" s="460"/>
      <c r="AA59" s="132">
        <v>2</v>
      </c>
      <c r="AB59" s="127" t="s">
        <v>296</v>
      </c>
      <c r="AC59" s="147"/>
      <c r="AD59" s="148"/>
      <c r="AE59" s="149"/>
      <c r="AF59" s="150"/>
      <c r="AG59" s="151"/>
      <c r="AH59" s="151"/>
      <c r="AI59" s="151"/>
      <c r="AJ59" s="165"/>
      <c r="AK59" s="153"/>
      <c r="AL59" s="154"/>
      <c r="AM59" s="154"/>
      <c r="AN59" s="154"/>
      <c r="AO59" s="155"/>
      <c r="AP59" s="178">
        <f>IF(OR(AC59&gt;0,AD59&gt;0),"P",IF(AE59&gt;0,"S",IF(OR(AF59&gt;0,AG59&gt;0,AH59&gt;0,AI59&gt;0,AJ59&gt;0),"E",0)))</f>
        <v>0</v>
      </c>
      <c r="AQ59" s="236"/>
      <c r="AR59" s="181">
        <f>IF(AC59&gt;0,4,IF(AD59&gt;0,8,IF(AE59&gt;0,12,IF(OR(AF59&gt;0,AG59&gt;0,AH59&gt;0,AI59&gt;0,AJ59&gt;0),16,0))))</f>
        <v>0</v>
      </c>
      <c r="AS59" s="463"/>
      <c r="AT59" s="473"/>
      <c r="AU59" s="182">
        <f>IF(AC59&gt;0,20000,IF(AD59&gt;0,20000,IF(AE59&gt;0,40000,IF(AF59&gt;0,20000,IF(AG59&gt;0,60000,IF(AH59&gt;0,30000,IF(AI59&gt;0,20000,IF(AJ59&gt;0,10000,0))))))))</f>
        <v>0</v>
      </c>
      <c r="AV59" s="562">
        <f>IF(OR(AQ59="Ausweichen",AQ59="Blocken",AQ59="Knochenbrecher",AQ59="Unterstützen"),10000,0)</f>
        <v>0</v>
      </c>
      <c r="AW59" s="557"/>
      <c r="AX59" s="543"/>
      <c r="AY59" s="549"/>
      <c r="AZ59" s="555"/>
    </row>
    <row r="60" spans="1:60" s="71" customFormat="1" ht="27.9" customHeight="1" x14ac:dyDescent="0.3">
      <c r="A60" s="65"/>
      <c r="B60" s="189">
        <v>14</v>
      </c>
      <c r="C60" s="190" t="str">
        <f>IF($O$3="","",IF($O$3="Amazonen",Datenbasis!AS15,IF($O$3="Schwarzorks",Datenbasis!AS34,IF($O$3="Bretonen",Datenbasis!AS53,IF($O$3="Chaos-Auserkorene",Datenbasis!AS72,IF($O$3="Chaoszwerge - DR",Datenbasis!AS91,IF($O$3="Chaoszwerge - CC",Datenbasis!AS110,IF($O$3="Chaosrenegarten",Datenbasis!AS129,IF($O$3="Dunkelelfen",Datenbasis!AS148,C111)))))))))</f>
        <v/>
      </c>
      <c r="D60" s="190" t="str">
        <f>IF($O$3="","",IF($O$3="Amazonen",Datenbasis!AK15,IF($O$3="Schwarzorks",Datenbasis!AK34,IF($O$3="Bretonen",Datenbasis!AK53,IF($O$3="Chaos-Auserkorene",Datenbasis!AK72,IF($O$3="Chaoszwerge - DR",Datenbasis!AK91,IF($O$3="Chaoszwerge - CC",Datenbasis!AK110,IF($O$3="Chaosrenegarten",Datenbasis!AK129,IF($O$3="Dunkelelfen",Datenbasis!AK148,D111)))))))))</f>
        <v/>
      </c>
      <c r="E60" s="189" t="str">
        <f>IF($O$3="","",IF($O$3="Amazonen",Datenbasis!AL15,IF($O$3="Schwarzorks",Datenbasis!AL34,IF($O$3="Bretonen",Datenbasis!AL53,IF($O$3="Chaos-Auserkorene",Datenbasis!AL72,IF($O$3="Chaoszwerge - DR",Datenbasis!AL91,IF($O$3="Chaoszwerge - CC",Datenbasis!AL110,IF($O$3="Chaosrenegarten",Datenbasis!AL129,IF($O$3="Dunkelelfen",Datenbasis!AL148,E111)))))))))</f>
        <v/>
      </c>
      <c r="F60" s="189" t="str">
        <f>IF($O$3="","",IF($O$3="Amazonen",Datenbasis!AM15,IF($O$3="Schwarzorks",Datenbasis!AM34,IF($O$3="Bretonen",Datenbasis!AM53,IF($O$3="Chaos-Auserkorene",Datenbasis!AM72,IF($O$3="Chaoszwerge - DR",Datenbasis!AM91,IF($O$3="Chaoszwerge - CC",Datenbasis!AM110,IF($O$3="Chaosrenegarten",Datenbasis!AM129,IF($O$3="Dunkelelfen",Datenbasis!AM148,F111)))))))))</f>
        <v/>
      </c>
      <c r="G60" s="189" t="str">
        <f>IF($O$3="","",IF($O$3="Amazonen",Datenbasis!AN15,IF($O$3="Schwarzorks",Datenbasis!AN34,IF($O$3="Bretonen",Datenbasis!AN53,IF($O$3="Chaos-Auserkorene",Datenbasis!AN72,IF($O$3="Chaoszwerge - DR",Datenbasis!AN91,IF($O$3="Chaoszwerge - CC",Datenbasis!AN110,IF($O$3="Chaosrenegarten",Datenbasis!AN129,IF($O$3="Dunkelelfen",Datenbasis!AN148,G111)))))))))</f>
        <v/>
      </c>
      <c r="H60" s="189" t="str">
        <f>IF($O$3="","",IF($O$3="Amazonen",Datenbasis!AO15,IF($O$3="Schwarzorks",Datenbasis!AO34,IF($O$3="Bretonen",Datenbasis!AO53,IF($O$3="Chaos-Auserkorene",Datenbasis!AO72,IF($O$3="Chaoszwerge - DR",Datenbasis!AO91,IF($O$3="Chaoszwerge - CC",Datenbasis!AO110,IF($O$3="Chaosrenegarten",Datenbasis!AO129,IF($O$3="Dunkelelfen",Datenbasis!AO148,H111)))))))))</f>
        <v/>
      </c>
      <c r="I60" s="189" t="str">
        <f>IF($O$3="","",IF($O$3="Amazonen",Datenbasis!AP15,IF($O$3="Schwarzorks",Datenbasis!AP34,IF($O$3="Bretonen",Datenbasis!AP53,IF($O$3="Chaos-Auserkorene",Datenbasis!AP72,IF($O$3="Chaoszwerge - DR",Datenbasis!AP91,IF($O$3="Chaoszwerge - CC",Datenbasis!AP110,IF($O$3="Chaosrenegarten",Datenbasis!AP129,IF($O$3="Dunkelelfen",Datenbasis!AP148,I111)))))))))</f>
        <v/>
      </c>
      <c r="J60" s="422" t="str">
        <f>IF($O$3="","",IF($O$3="Amazonen",Datenbasis!AQ15,IF($O$3="Schwarzorks",Datenbasis!AQ34,IF($O$3="Bretonen",Datenbasis!AQ53,IF($O$3="Chaos-Auserkorene",Datenbasis!AQ72,IF($O$3="Chaoszwerge - DR",Datenbasis!AQ91,IF($O$3="Chaoszwerge - CC",Datenbasis!AQ110,IF($O$3="Chaosrenegarten",Datenbasis!AQ129,IF($O$3="Dunkelelfen",Datenbasis!AQ148,J111)))))))))</f>
        <v/>
      </c>
      <c r="K60" s="422" t="str">
        <f>IF($O$3="","",IF($O$3="Amazonen",Datenbasis!AR15,IF($O$3="Schwarzorks",Datenbasis!AR34,IF($O$3="Bretonen",Datenbasis!AR53,IF($O$3="Chaos-Auserkorene",Datenbasis!AR72,IF($O$3="Chaoszwerge - DR",Datenbasis!AR91,IF($O$3="Chaoszwerge - CC",Datenbasis!AR110,IF($O$3="Chaosrenegarten",Datenbasis!AR129,IF($O$3="Dunkelelfen",Datenbasis!AR148,K111)))))))))</f>
        <v/>
      </c>
      <c r="L60" s="422" t="str">
        <f>IF($O$3="","",IF($O$3="Amazonen",Datenbasis!AS15,IF($O$3="Schwarzorks",Datenbasis!AS34,IF($O$3="Bretonen",Datenbasis!AS53,IF($O$3="Chaos-Auserkorene",Datenbasis!AS72,IF($O$3="Chaoszwerge - DR",Datenbasis!AS91,IF($O$3="Chaoszwerge - CC",Datenbasis!AS110,IF($O$3="Chaosrenegarten",Datenbasis!AS129,IF($O$3="Dunkelelfen",Datenbasis!AS148,L111)))))))))</f>
        <v/>
      </c>
      <c r="M60" s="422" t="str">
        <f>IF($O$3="","",IF($O$3="Amazonen",Datenbasis!AT15,IF($O$3="Schwarzorks",Datenbasis!AT34,IF($O$3="Bretonen",Datenbasis!AT53,IF($O$3="Chaos-Auserkorene",Datenbasis!AT72,IF($O$3="Chaoszwerge - DR",Datenbasis!AT91,IF($O$3="Chaoszwerge - CC",Datenbasis!AT110,IF($O$3="Chaosrenegarten",Datenbasis!AT129,IF($O$3="Dunkelelfen",Datenbasis!AT148,M111)))))))))</f>
        <v/>
      </c>
      <c r="N60" s="422" t="str">
        <f>IF($O$3="","",IF($O$3="Amazonen",Datenbasis!AU15,IF($O$3="Schwarzorks",Datenbasis!AU34,IF($O$3="Bretonen",Datenbasis!AU53,IF($O$3="Chaos-Auserkorene",Datenbasis!AU72,IF($O$3="Chaoszwerge - DR",Datenbasis!AU91,IF($O$3="Chaoszwerge - CC",Datenbasis!AU110,IF($O$3="Chaosrenegarten",Datenbasis!AU129,IF($O$3="Dunkelelfen",Datenbasis!AU148,N111)))))))))</f>
        <v/>
      </c>
      <c r="O60" s="190" t="str">
        <f>IF($O$3="","",IF($O$3="Amazonen",Datenbasis!AR15,IF($O$3="Schwarzorks",Datenbasis!AR34,IF($O$3="Bretonen",Datenbasis!AR53,IF($O$3="Chaos-Auserkorene",Datenbasis!AR72,IF($O$3="Chaoszwerge - DR",Datenbasis!AR91,IF($O$3="Chaoszwerge - CC",Datenbasis!AR110,IF($O$3="Chaosrenegarten",Datenbasis!AR129,IF($O$3="Dunkelelfen",Datenbasis!AR148,O111)))))))))</f>
        <v/>
      </c>
      <c r="P60" s="422" t="str">
        <f>IF($O$3="","",IF($O$3="Amazonen",Datenbasis!AU15,IF($O$3="Schwarzorks",Datenbasis!AU34,IF($O$3="Bretonen",Datenbasis!AU53,IF($O$3="Chaos-Auserkorene",Datenbasis!AU72,IF($O$3="Chaoszwerge - DR",Datenbasis!AU91,IF($O$3="Chaoszwerge - CC",Datenbasis!AU110,IF($O$3="Chaosrenegarten",Datenbasis!AU129,IF($O$3="Dunkelelfen",Datenbasis!AU148,P111)))))))))</f>
        <v/>
      </c>
      <c r="Q60" s="422" t="str">
        <f>IF($O$3="","",IF($O$3="Amazonen",Datenbasis!AX15,IF($O$3="Schwarzorks",Datenbasis!AX34,IF($O$3="Bretonen",Datenbasis!AX53,IF($O$3="Chaos-Auserkorene",Datenbasis!AX72,IF($O$3="Chaoszwerge - DR",Datenbasis!AX91,IF($O$3="Chaoszwerge - CC",Datenbasis!AX110,IF($O$3="Chaosrenegarten",Datenbasis!AX129,IF($O$3="Dunkelelfen",Datenbasis!AX148,Q111)))))))))</f>
        <v/>
      </c>
      <c r="R60" s="422" t="str">
        <f>IF($O$3="","",IF($O$3="Amazonen",Datenbasis!AY15,IF($O$3="Schwarzorks",Datenbasis!AY34,IF($O$3="Bretonen",Datenbasis!AY53,IF($O$3="Chaos-Auserkorene",Datenbasis!AY72,IF($O$3="Chaoszwerge - DR",Datenbasis!AY91,IF($O$3="Chaoszwerge - CC",Datenbasis!AY110,IF($O$3="Chaosrenegarten",Datenbasis!AY129,IF($O$3="Dunkelelfen",Datenbasis!AY148,R111)))))))))</f>
        <v/>
      </c>
      <c r="S60" s="422" t="str">
        <f>IF($O$3="","",IF($O$3="Amazonen",Datenbasis!AZ15,IF($O$3="Schwarzorks",Datenbasis!AZ34,IF($O$3="Bretonen",Datenbasis!AZ53,IF($O$3="Chaos-Auserkorene",Datenbasis!AZ72,IF($O$3="Chaoszwerge - DR",Datenbasis!AZ91,IF($O$3="Chaoszwerge - CC",Datenbasis!AZ110,IF($O$3="Chaosrenegarten",Datenbasis!AZ129,IF($O$3="Dunkelelfen",Datenbasis!AZ148,S111)))))))))</f>
        <v/>
      </c>
      <c r="T60" s="422" t="str">
        <f>IF($O$3="","",IF($O$3="Amazonen",Datenbasis!BA15,IF($O$3="Schwarzorks",Datenbasis!BA34,IF($O$3="Bretonen",Datenbasis!BA53,IF($O$3="Chaos-Auserkorene",Datenbasis!BA72,IF($O$3="Chaoszwerge - DR",Datenbasis!BA91,IF($O$3="Chaoszwerge - CC",Datenbasis!BA110,IF($O$3="Chaosrenegarten",Datenbasis!BA129,IF($O$3="Dunkelelfen",Datenbasis!BA148,T111)))))))))</f>
        <v/>
      </c>
      <c r="U60" s="422" t="str">
        <f>IF($O$3="","",IF($O$3="Amazonen",Datenbasis!BB15,IF($O$3="Schwarzorks",Datenbasis!BB34,IF($O$3="Bretonen",Datenbasis!BB53,IF($O$3="Chaos-Auserkorene",Datenbasis!BB72,IF($O$3="Chaoszwerge - DR",Datenbasis!BB91,IF($O$3="Chaoszwerge - CC",Datenbasis!BB110,IF($O$3="Chaosrenegarten",Datenbasis!BB129,IF($O$3="Dunkelelfen",Datenbasis!BB148,U111)))))))))</f>
        <v/>
      </c>
      <c r="V60" s="422" t="str">
        <f>IF($O$3="","",IF($O$3="Amazonen",Datenbasis!BC15,IF($O$3="Schwarzorks",Datenbasis!BC34,IF($O$3="Bretonen",Datenbasis!BC53,IF($O$3="Chaos-Auserkorene",Datenbasis!BC72,IF($O$3="Chaoszwerge - DR",Datenbasis!BC91,IF($O$3="Chaoszwerge - CC",Datenbasis!BC110,IF($O$3="Chaosrenegarten",Datenbasis!BC129,IF($O$3="Dunkelelfen",Datenbasis!BC148,V111)))))))))</f>
        <v/>
      </c>
      <c r="W60" s="422" t="str">
        <f>IF($O$3="","",IF($O$3="Amazonen",Datenbasis!BD15,IF($O$3="Schwarzorks",Datenbasis!BD34,IF($O$3="Bretonen",Datenbasis!BD53,IF($O$3="Chaos-Auserkorene",Datenbasis!BD72,IF($O$3="Chaoszwerge - DR",Datenbasis!BD91,IF($O$3="Chaoszwerge - CC",Datenbasis!BD110,IF($O$3="Chaosrenegarten",Datenbasis!BD129,IF($O$3="Dunkelelfen",Datenbasis!BD148,W111)))))))))</f>
        <v/>
      </c>
      <c r="X60" s="422" t="str">
        <f>IF($O$3="","",IF($O$3="Amazonen",Datenbasis!BE15,IF($O$3="Schwarzorks",Datenbasis!BE34,IF($O$3="Bretonen",Datenbasis!BE53,IF($O$3="Chaos-Auserkorene",Datenbasis!BE72,IF($O$3="Chaoszwerge - DR",Datenbasis!BE91,IF($O$3="Chaoszwerge - CC",Datenbasis!BE110,IF($O$3="Chaosrenegarten",Datenbasis!BE129,IF($O$3="Dunkelelfen",Datenbasis!BE148,X111)))))))))</f>
        <v/>
      </c>
      <c r="Z60" s="460"/>
      <c r="AA60" s="132">
        <v>3</v>
      </c>
      <c r="AB60" s="127" t="s">
        <v>297</v>
      </c>
      <c r="AC60" s="147"/>
      <c r="AD60" s="148"/>
      <c r="AE60" s="149"/>
      <c r="AF60" s="150"/>
      <c r="AG60" s="151"/>
      <c r="AH60" s="151"/>
      <c r="AI60" s="151"/>
      <c r="AJ60" s="165"/>
      <c r="AK60" s="153"/>
      <c r="AL60" s="154"/>
      <c r="AM60" s="154"/>
      <c r="AN60" s="154"/>
      <c r="AO60" s="155"/>
      <c r="AP60" s="178">
        <f>IF(OR(AC60&gt;0,AD60&gt;0),"P",IF(AE60&gt;0,"S",IF(OR(AF60&gt;0,AG60&gt;0,AH60&gt;0,AI60&gt;0,AJ60&gt;0),"E",0)))</f>
        <v>0</v>
      </c>
      <c r="AQ60" s="236"/>
      <c r="AR60" s="181">
        <f>IF(AC60&gt;0,6,IF(AD60&gt;0,12,IF(AE60&gt;0,16,IF(OR(AF60&gt;0,AG60&gt;0,AH60&gt;0,AI60&gt;0,AJ60&gt;0),20,0))))</f>
        <v>0</v>
      </c>
      <c r="AS60" s="463"/>
      <c r="AT60" s="473"/>
      <c r="AU60" s="182">
        <f>IF(AC60&gt;0,20000,IF(AD60&gt;0,20000,IF(AE60&gt;0,40000,IF(AF60&gt;0,20000,IF(AG60&gt;0,60000,IF(AH60&gt;0,30000,IF(AI60&gt;0,20000,IF(AJ60&gt;0,10000,0))))))))</f>
        <v>0</v>
      </c>
      <c r="AV60" s="562">
        <f>IF(OR(AQ60="Ausweichen",AQ60="Blocken",AQ60="Knochenbrecher",AQ60="Unterstützen"),10000,0)</f>
        <v>0</v>
      </c>
      <c r="AW60" s="557"/>
      <c r="AX60" s="543"/>
      <c r="AY60" s="549"/>
      <c r="AZ60" s="555"/>
    </row>
    <row r="61" spans="1:60" s="71" customFormat="1" ht="27.9" customHeight="1" x14ac:dyDescent="0.3">
      <c r="A61" s="65"/>
      <c r="B61" s="187">
        <v>15</v>
      </c>
      <c r="C61" s="188" t="str">
        <f>IF($O$3="","",IF($O$3="Amazonen",Datenbasis!AS16,IF($O$3="Schwarzorks",Datenbasis!AS35,IF($O$3="Bretonen",Datenbasis!AS54,IF($O$3="Chaos-Auserkorene",Datenbasis!AS73,IF($O$3="Chaoszwerge - DR",Datenbasis!AS92,IF($O$3="Chaoszwerge - CC",Datenbasis!AS111,IF($O$3="Chaosrenegarten",Datenbasis!AS130,IF($O$3="Dunkelelfen",Datenbasis!AS149,C112)))))))))</f>
        <v/>
      </c>
      <c r="D61" s="188" t="str">
        <f>IF($O$3="","",IF($O$3="Amazonen",Datenbasis!AK16,IF($O$3="Schwarzorks",Datenbasis!AK35,IF($O$3="Bretonen",Datenbasis!AK54,IF($O$3="Chaos-Auserkorene",Datenbasis!AK73,IF($O$3="Chaoszwerge - DR",Datenbasis!AK92,IF($O$3="Chaoszwerge - CC",Datenbasis!AK111,IF($O$3="Chaosrenegarten",Datenbasis!AK130,IF($O$3="Dunkelelfen",Datenbasis!AK149,D112)))))))))</f>
        <v/>
      </c>
      <c r="E61" s="187" t="str">
        <f>IF($O$3="","",IF($O$3="Amazonen",Datenbasis!AL16,IF($O$3="Schwarzorks",Datenbasis!AL35,IF($O$3="Bretonen",Datenbasis!AL54,IF($O$3="Chaos-Auserkorene",Datenbasis!AL73,IF($O$3="Chaoszwerge - DR",Datenbasis!AL92,IF($O$3="Chaoszwerge - CC",Datenbasis!AL111,IF($O$3="Chaosrenegarten",Datenbasis!AL130,IF($O$3="Dunkelelfen",Datenbasis!AL149,E112)))))))))</f>
        <v/>
      </c>
      <c r="F61" s="187" t="str">
        <f>IF($O$3="","",IF($O$3="Amazonen",Datenbasis!AM16,IF($O$3="Schwarzorks",Datenbasis!AM35,IF($O$3="Bretonen",Datenbasis!AM54,IF($O$3="Chaos-Auserkorene",Datenbasis!AM73,IF($O$3="Chaoszwerge - DR",Datenbasis!AM92,IF($O$3="Chaoszwerge - CC",Datenbasis!AM111,IF($O$3="Chaosrenegarten",Datenbasis!AM130,IF($O$3="Dunkelelfen",Datenbasis!AM149,F112)))))))))</f>
        <v/>
      </c>
      <c r="G61" s="187" t="str">
        <f>IF($O$3="","",IF($O$3="Amazonen",Datenbasis!AN16,IF($O$3="Schwarzorks",Datenbasis!AN35,IF($O$3="Bretonen",Datenbasis!AN54,IF($O$3="Chaos-Auserkorene",Datenbasis!AN73,IF($O$3="Chaoszwerge - DR",Datenbasis!AN92,IF($O$3="Chaoszwerge - CC",Datenbasis!AN111,IF($O$3="Chaosrenegarten",Datenbasis!AN130,IF($O$3="Dunkelelfen",Datenbasis!AN149,G112)))))))))</f>
        <v/>
      </c>
      <c r="H61" s="187" t="str">
        <f>IF($O$3="","",IF($O$3="Amazonen",Datenbasis!AO16,IF($O$3="Schwarzorks",Datenbasis!AO35,IF($O$3="Bretonen",Datenbasis!AO54,IF($O$3="Chaos-Auserkorene",Datenbasis!AO73,IF($O$3="Chaoszwerge - DR",Datenbasis!AO92,IF($O$3="Chaoszwerge - CC",Datenbasis!AO111,IF($O$3="Chaosrenegarten",Datenbasis!AO130,IF($O$3="Dunkelelfen",Datenbasis!AO149,H112)))))))))</f>
        <v/>
      </c>
      <c r="I61" s="187" t="str">
        <f>IF($O$3="","",IF($O$3="Amazonen",Datenbasis!AP16,IF($O$3="Schwarzorks",Datenbasis!AP35,IF($O$3="Bretonen",Datenbasis!AP54,IF($O$3="Chaos-Auserkorene",Datenbasis!AP73,IF($O$3="Chaoszwerge - DR",Datenbasis!AP92,IF($O$3="Chaoszwerge - CC",Datenbasis!AP111,IF($O$3="Chaosrenegarten",Datenbasis!AP130,IF($O$3="Dunkelelfen",Datenbasis!AP149,I112)))))))))</f>
        <v/>
      </c>
      <c r="J61" s="423" t="str">
        <f>IF($O$3="","",IF($O$3="Amazonen",Datenbasis!AQ16,IF($O$3="Schwarzorks",Datenbasis!AQ35,IF($O$3="Bretonen",Datenbasis!AQ54,IF($O$3="Chaos-Auserkorene",Datenbasis!AQ73,IF($O$3="Chaoszwerge - DR",Datenbasis!AQ92,IF($O$3="Chaoszwerge - CC",Datenbasis!AQ111,IF($O$3="Chaosrenegarten",Datenbasis!AQ130,IF($O$3="Dunkelelfen",Datenbasis!AQ149,J112)))))))))</f>
        <v/>
      </c>
      <c r="K61" s="423" t="str">
        <f>IF($O$3="","",IF($O$3="Amazonen",Datenbasis!AR16,IF($O$3="Schwarzorks",Datenbasis!AR35,IF($O$3="Bretonen",Datenbasis!AR54,IF($O$3="Chaos-Auserkorene",Datenbasis!AR73,IF($O$3="Chaoszwerge - DR",Datenbasis!AR92,IF($O$3="Chaoszwerge - CC",Datenbasis!AR111,IF($O$3="Chaosrenegarten",Datenbasis!AR130,IF($O$3="Dunkelelfen",Datenbasis!AR149,K112)))))))))</f>
        <v/>
      </c>
      <c r="L61" s="423" t="str">
        <f>IF($O$3="","",IF($O$3="Amazonen",Datenbasis!AS16,IF($O$3="Schwarzorks",Datenbasis!AS35,IF($O$3="Bretonen",Datenbasis!AS54,IF($O$3="Chaos-Auserkorene",Datenbasis!AS73,IF($O$3="Chaoszwerge - DR",Datenbasis!AS92,IF($O$3="Chaoszwerge - CC",Datenbasis!AS111,IF($O$3="Chaosrenegarten",Datenbasis!AS130,IF($O$3="Dunkelelfen",Datenbasis!AS149,L112)))))))))</f>
        <v/>
      </c>
      <c r="M61" s="423" t="str">
        <f>IF($O$3="","",IF($O$3="Amazonen",Datenbasis!AT16,IF($O$3="Schwarzorks",Datenbasis!AT35,IF($O$3="Bretonen",Datenbasis!AT54,IF($O$3="Chaos-Auserkorene",Datenbasis!AT73,IF($O$3="Chaoszwerge - DR",Datenbasis!AT92,IF($O$3="Chaoszwerge - CC",Datenbasis!AT111,IF($O$3="Chaosrenegarten",Datenbasis!AT130,IF($O$3="Dunkelelfen",Datenbasis!AT149,M112)))))))))</f>
        <v/>
      </c>
      <c r="N61" s="423" t="str">
        <f>IF($O$3="","",IF($O$3="Amazonen",Datenbasis!AU16,IF($O$3="Schwarzorks",Datenbasis!AU35,IF($O$3="Bretonen",Datenbasis!AU54,IF($O$3="Chaos-Auserkorene",Datenbasis!AU73,IF($O$3="Chaoszwerge - DR",Datenbasis!AU92,IF($O$3="Chaoszwerge - CC",Datenbasis!AU111,IF($O$3="Chaosrenegarten",Datenbasis!AU130,IF($O$3="Dunkelelfen",Datenbasis!AU149,N112)))))))))</f>
        <v/>
      </c>
      <c r="O61" s="188" t="str">
        <f>IF($O$3="","",IF($O$3="Amazonen",Datenbasis!AR16,IF($O$3="Schwarzorks",Datenbasis!AR35,IF($O$3="Bretonen",Datenbasis!AR54,IF($O$3="Chaos-Auserkorene",Datenbasis!AR73,IF($O$3="Chaoszwerge - DR",Datenbasis!AR92,IF($O$3="Chaoszwerge - CC",Datenbasis!AR111,IF($O$3="Chaosrenegarten",Datenbasis!AR130,IF($O$3="Dunkelelfen",Datenbasis!AR149,O112)))))))))</f>
        <v/>
      </c>
      <c r="P61" s="423" t="str">
        <f>IF($O$3="","",IF($O$3="Amazonen",Datenbasis!AU16,IF($O$3="Schwarzorks",Datenbasis!AU35,IF($O$3="Bretonen",Datenbasis!AU54,IF($O$3="Chaos-Auserkorene",Datenbasis!AU73,IF($O$3="Chaoszwerge - DR",Datenbasis!AU92,IF($O$3="Chaoszwerge - CC",Datenbasis!AU111,IF($O$3="Chaosrenegarten",Datenbasis!AU130,IF($O$3="Dunkelelfen",Datenbasis!AU149,P112)))))))))</f>
        <v/>
      </c>
      <c r="Q61" s="423" t="str">
        <f>IF($O$3="","",IF($O$3="Amazonen",Datenbasis!AX16,IF($O$3="Schwarzorks",Datenbasis!AX35,IF($O$3="Bretonen",Datenbasis!AX54,IF($O$3="Chaos-Auserkorene",Datenbasis!AX73,IF($O$3="Chaoszwerge - DR",Datenbasis!AX92,IF($O$3="Chaoszwerge - CC",Datenbasis!AX111,IF($O$3="Chaosrenegarten",Datenbasis!AX130,IF($O$3="Dunkelelfen",Datenbasis!AX149,Q112)))))))))</f>
        <v/>
      </c>
      <c r="R61" s="423" t="str">
        <f>IF($O$3="","",IF($O$3="Amazonen",Datenbasis!AY16,IF($O$3="Schwarzorks",Datenbasis!AY35,IF($O$3="Bretonen",Datenbasis!AY54,IF($O$3="Chaos-Auserkorene",Datenbasis!AY73,IF($O$3="Chaoszwerge - DR",Datenbasis!AY92,IF($O$3="Chaoszwerge - CC",Datenbasis!AY111,IF($O$3="Chaosrenegarten",Datenbasis!AY130,IF($O$3="Dunkelelfen",Datenbasis!AY149,R112)))))))))</f>
        <v/>
      </c>
      <c r="S61" s="423" t="str">
        <f>IF($O$3="","",IF($O$3="Amazonen",Datenbasis!AZ16,IF($O$3="Schwarzorks",Datenbasis!AZ35,IF($O$3="Bretonen",Datenbasis!AZ54,IF($O$3="Chaos-Auserkorene",Datenbasis!AZ73,IF($O$3="Chaoszwerge - DR",Datenbasis!AZ92,IF($O$3="Chaoszwerge - CC",Datenbasis!AZ111,IF($O$3="Chaosrenegarten",Datenbasis!AZ130,IF($O$3="Dunkelelfen",Datenbasis!AZ149,S112)))))))))</f>
        <v/>
      </c>
      <c r="T61" s="423" t="str">
        <f>IF($O$3="","",IF($O$3="Amazonen",Datenbasis!BA16,IF($O$3="Schwarzorks",Datenbasis!BA35,IF($O$3="Bretonen",Datenbasis!BA54,IF($O$3="Chaos-Auserkorene",Datenbasis!BA73,IF($O$3="Chaoszwerge - DR",Datenbasis!BA92,IF($O$3="Chaoszwerge - CC",Datenbasis!BA111,IF($O$3="Chaosrenegarten",Datenbasis!BA130,IF($O$3="Dunkelelfen",Datenbasis!BA149,T112)))))))))</f>
        <v/>
      </c>
      <c r="U61" s="423" t="str">
        <f>IF($O$3="","",IF($O$3="Amazonen",Datenbasis!BB16,IF($O$3="Schwarzorks",Datenbasis!BB35,IF($O$3="Bretonen",Datenbasis!BB54,IF($O$3="Chaos-Auserkorene",Datenbasis!BB73,IF($O$3="Chaoszwerge - DR",Datenbasis!BB92,IF($O$3="Chaoszwerge - CC",Datenbasis!BB111,IF($O$3="Chaosrenegarten",Datenbasis!BB130,IF($O$3="Dunkelelfen",Datenbasis!BB149,U112)))))))))</f>
        <v/>
      </c>
      <c r="V61" s="423" t="str">
        <f>IF($O$3="","",IF($O$3="Amazonen",Datenbasis!BC16,IF($O$3="Schwarzorks",Datenbasis!BC35,IF($O$3="Bretonen",Datenbasis!BC54,IF($O$3="Chaos-Auserkorene",Datenbasis!BC73,IF($O$3="Chaoszwerge - DR",Datenbasis!BC92,IF($O$3="Chaoszwerge - CC",Datenbasis!BC111,IF($O$3="Chaosrenegarten",Datenbasis!BC130,IF($O$3="Dunkelelfen",Datenbasis!BC149,V112)))))))))</f>
        <v/>
      </c>
      <c r="W61" s="423" t="str">
        <f>IF($O$3="","",IF($O$3="Amazonen",Datenbasis!BD16,IF($O$3="Schwarzorks",Datenbasis!BD35,IF($O$3="Bretonen",Datenbasis!BD54,IF($O$3="Chaos-Auserkorene",Datenbasis!BD73,IF($O$3="Chaoszwerge - DR",Datenbasis!BD92,IF($O$3="Chaoszwerge - CC",Datenbasis!BD111,IF($O$3="Chaosrenegarten",Datenbasis!BD130,IF($O$3="Dunkelelfen",Datenbasis!BD149,W112)))))))))</f>
        <v/>
      </c>
      <c r="X61" s="423" t="str">
        <f>IF($O$3="","",IF($O$3="Amazonen",Datenbasis!BE16,IF($O$3="Schwarzorks",Datenbasis!BE35,IF($O$3="Bretonen",Datenbasis!BE54,IF($O$3="Chaos-Auserkorene",Datenbasis!BE73,IF($O$3="Chaoszwerge - DR",Datenbasis!BE92,IF($O$3="Chaoszwerge - CC",Datenbasis!BE111,IF($O$3="Chaosrenegarten",Datenbasis!BE130,IF($O$3="Dunkelelfen",Datenbasis!BE149,X112)))))))))</f>
        <v/>
      </c>
      <c r="Z61" s="460"/>
      <c r="AA61" s="132">
        <v>4</v>
      </c>
      <c r="AB61" s="127" t="s">
        <v>298</v>
      </c>
      <c r="AC61" s="147"/>
      <c r="AD61" s="148"/>
      <c r="AE61" s="149"/>
      <c r="AF61" s="150"/>
      <c r="AG61" s="151"/>
      <c r="AH61" s="151"/>
      <c r="AI61" s="151"/>
      <c r="AJ61" s="165"/>
      <c r="AK61" s="153"/>
      <c r="AL61" s="154"/>
      <c r="AM61" s="154"/>
      <c r="AN61" s="154"/>
      <c r="AO61" s="155"/>
      <c r="AP61" s="178">
        <f>IF(OR(AC61&gt;0,AD61&gt;0),"P",IF(AE61&gt;0,"S",IF(OR(AF61&gt;0,AG61&gt;0,AH61&gt;0,AI61&gt;0,AJ61&gt;0),"E",0)))</f>
        <v>0</v>
      </c>
      <c r="AQ61" s="236"/>
      <c r="AR61" s="181">
        <f>IF(AC61&gt;0,8,IF(AD61&gt;0,16,IF(AE61&gt;0,20,IF(OR(AF61&gt;0,AG61&gt;0,AH61&gt;0,AI61&gt;0,AJ61&gt;0),24,0))))</f>
        <v>0</v>
      </c>
      <c r="AS61" s="463"/>
      <c r="AT61" s="473"/>
      <c r="AU61" s="182">
        <f>IF(AC61&gt;0,20000,IF(AD61&gt;0,20000,IF(AE61&gt;0,40000,IF(AF61&gt;0,20000,IF(AG61&gt;0,60000,IF(AH61&gt;0,30000,IF(AI61&gt;0,20000,IF(AJ61&gt;0,10000,0))))))))</f>
        <v>0</v>
      </c>
      <c r="AV61" s="562">
        <f>IF(OR(AQ61="Ausweichen",AQ61="Blocken",AQ61="Knochenbrecher",AQ61="Unterstützen"),10000,0)</f>
        <v>0</v>
      </c>
      <c r="AW61" s="557"/>
      <c r="AX61" s="543"/>
      <c r="AY61" s="549"/>
      <c r="AZ61" s="555"/>
    </row>
    <row r="62" spans="1:60" s="71" customFormat="1" ht="27.9" customHeight="1" x14ac:dyDescent="0.3">
      <c r="A62" s="65"/>
      <c r="B62" s="189">
        <v>16</v>
      </c>
      <c r="C62" s="190" t="str">
        <f>IF($O$3="","",IF($O$3="Amazonen",Datenbasis!AS17,IF($O$3="Schwarzorks",Datenbasis!AS36,IF($O$3="Bretonen",Datenbasis!AS55,IF($O$3="Chaos-Auserkorene",Datenbasis!AS74,IF($O$3="Chaoszwerge - DR",Datenbasis!AS93,IF($O$3="Chaoszwerge - CC",Datenbasis!AS112,IF($O$3="Chaosrenegarten",Datenbasis!AS131,IF($O$3="Dunkelelfen",Datenbasis!AS150,C113)))))))))</f>
        <v/>
      </c>
      <c r="D62" s="190" t="str">
        <f>IF($O$3="","",IF($O$3="Amazonen",Datenbasis!AK17,IF($O$3="Schwarzorks",Datenbasis!AK36,IF($O$3="Bretonen",Datenbasis!AK55,IF($O$3="Chaos-Auserkorene",Datenbasis!AK74,IF($O$3="Chaoszwerge - DR",Datenbasis!AK93,IF($O$3="Chaoszwerge - CC",Datenbasis!AK112,IF($O$3="Chaosrenegarten",Datenbasis!AK131,IF($O$3="Dunkelelfen",Datenbasis!AK150,D113)))))))))</f>
        <v/>
      </c>
      <c r="E62" s="189" t="str">
        <f>IF($O$3="","",IF($O$3="Amazonen",Datenbasis!AL17,IF($O$3="Schwarzorks",Datenbasis!AL36,IF($O$3="Bretonen",Datenbasis!AL55,IF($O$3="Chaos-Auserkorene",Datenbasis!AL74,IF($O$3="Chaoszwerge - DR",Datenbasis!AL93,IF($O$3="Chaoszwerge - CC",Datenbasis!AL112,IF($O$3="Chaosrenegarten",Datenbasis!AL131,IF($O$3="Dunkelelfen",Datenbasis!AL150,E113)))))))))</f>
        <v/>
      </c>
      <c r="F62" s="189" t="str">
        <f>IF($O$3="","",IF($O$3="Amazonen",Datenbasis!AM17,IF($O$3="Schwarzorks",Datenbasis!AM36,IF($O$3="Bretonen",Datenbasis!AM55,IF($O$3="Chaos-Auserkorene",Datenbasis!AM74,IF($O$3="Chaoszwerge - DR",Datenbasis!AM93,IF($O$3="Chaoszwerge - CC",Datenbasis!AM112,IF($O$3="Chaosrenegarten",Datenbasis!AM131,IF($O$3="Dunkelelfen",Datenbasis!AM150,F113)))))))))</f>
        <v/>
      </c>
      <c r="G62" s="189" t="str">
        <f>IF($O$3="","",IF($O$3="Amazonen",Datenbasis!AN17,IF($O$3="Schwarzorks",Datenbasis!AN36,IF($O$3="Bretonen",Datenbasis!AN55,IF($O$3="Chaos-Auserkorene",Datenbasis!AN74,IF($O$3="Chaoszwerge - DR",Datenbasis!AN93,IF($O$3="Chaoszwerge - CC",Datenbasis!AN112,IF($O$3="Chaosrenegarten",Datenbasis!AN131,IF($O$3="Dunkelelfen",Datenbasis!AN150,G113)))))))))</f>
        <v/>
      </c>
      <c r="H62" s="189" t="str">
        <f>IF($O$3="","",IF($O$3="Amazonen",Datenbasis!AO17,IF($O$3="Schwarzorks",Datenbasis!AO36,IF($O$3="Bretonen",Datenbasis!AO55,IF($O$3="Chaos-Auserkorene",Datenbasis!AO74,IF($O$3="Chaoszwerge - DR",Datenbasis!AO93,IF($O$3="Chaoszwerge - CC",Datenbasis!AO112,IF($O$3="Chaosrenegarten",Datenbasis!AO131,IF($O$3="Dunkelelfen",Datenbasis!AO150,H113)))))))))</f>
        <v/>
      </c>
      <c r="I62" s="189" t="str">
        <f>IF($O$3="","",IF($O$3="Amazonen",Datenbasis!AP17,IF($O$3="Schwarzorks",Datenbasis!AP36,IF($O$3="Bretonen",Datenbasis!AP55,IF($O$3="Chaos-Auserkorene",Datenbasis!AP74,IF($O$3="Chaoszwerge - DR",Datenbasis!AP93,IF($O$3="Chaoszwerge - CC",Datenbasis!AP112,IF($O$3="Chaosrenegarten",Datenbasis!AP131,IF($O$3="Dunkelelfen",Datenbasis!AP150,I113)))))))))</f>
        <v/>
      </c>
      <c r="J62" s="422" t="str">
        <f>IF($O$3="","",IF($O$3="Amazonen",Datenbasis!AQ17,IF($O$3="Schwarzorks",Datenbasis!AQ36,IF($O$3="Bretonen",Datenbasis!AQ55,IF($O$3="Chaos-Auserkorene",Datenbasis!AQ74,IF($O$3="Chaoszwerge - DR",Datenbasis!AQ93,IF($O$3="Chaoszwerge - CC",Datenbasis!AQ112,IF($O$3="Chaosrenegarten",Datenbasis!AQ131,IF($O$3="Dunkelelfen",Datenbasis!AQ150,J113)))))))))</f>
        <v/>
      </c>
      <c r="K62" s="422" t="str">
        <f>IF($O$3="","",IF($O$3="Amazonen",Datenbasis!AR17,IF($O$3="Schwarzorks",Datenbasis!AR36,IF($O$3="Bretonen",Datenbasis!AR55,IF($O$3="Chaos-Auserkorene",Datenbasis!AR74,IF($O$3="Chaoszwerge - DR",Datenbasis!AR93,IF($O$3="Chaoszwerge - CC",Datenbasis!AR112,IF($O$3="Chaosrenegarten",Datenbasis!AR131,IF($O$3="Dunkelelfen",Datenbasis!AR150,K113)))))))))</f>
        <v/>
      </c>
      <c r="L62" s="422" t="str">
        <f>IF($O$3="","",IF($O$3="Amazonen",Datenbasis!AS17,IF($O$3="Schwarzorks",Datenbasis!AS36,IF($O$3="Bretonen",Datenbasis!AS55,IF($O$3="Chaos-Auserkorene",Datenbasis!AS74,IF($O$3="Chaoszwerge - DR",Datenbasis!AS93,IF($O$3="Chaoszwerge - CC",Datenbasis!AS112,IF($O$3="Chaosrenegarten",Datenbasis!AS131,IF($O$3="Dunkelelfen",Datenbasis!AS150,L113)))))))))</f>
        <v/>
      </c>
      <c r="M62" s="422" t="str">
        <f>IF($O$3="","",IF($O$3="Amazonen",Datenbasis!AT17,IF($O$3="Schwarzorks",Datenbasis!AT36,IF($O$3="Bretonen",Datenbasis!AT55,IF($O$3="Chaos-Auserkorene",Datenbasis!AT74,IF($O$3="Chaoszwerge - DR",Datenbasis!AT93,IF($O$3="Chaoszwerge - CC",Datenbasis!AT112,IF($O$3="Chaosrenegarten",Datenbasis!AT131,IF($O$3="Dunkelelfen",Datenbasis!AT150,M113)))))))))</f>
        <v/>
      </c>
      <c r="N62" s="422" t="str">
        <f>IF($O$3="","",IF($O$3="Amazonen",Datenbasis!AU17,IF($O$3="Schwarzorks",Datenbasis!AU36,IF($O$3="Bretonen",Datenbasis!AU55,IF($O$3="Chaos-Auserkorene",Datenbasis!AU74,IF($O$3="Chaoszwerge - DR",Datenbasis!AU93,IF($O$3="Chaoszwerge - CC",Datenbasis!AU112,IF($O$3="Chaosrenegarten",Datenbasis!AU131,IF($O$3="Dunkelelfen",Datenbasis!AU150,N113)))))))))</f>
        <v/>
      </c>
      <c r="O62" s="190" t="str">
        <f>IF($O$3="","",IF($O$3="Amazonen",Datenbasis!AR17,IF($O$3="Schwarzorks",Datenbasis!AR36,IF($O$3="Bretonen",Datenbasis!AR55,IF($O$3="Chaos-Auserkorene",Datenbasis!AR74,IF($O$3="Chaoszwerge - DR",Datenbasis!AR93,IF($O$3="Chaoszwerge - CC",Datenbasis!AR112,IF($O$3="Chaosrenegarten",Datenbasis!AR131,IF($O$3="Dunkelelfen",Datenbasis!AR150,O113)))))))))</f>
        <v/>
      </c>
      <c r="P62" s="422" t="str">
        <f>IF($O$3="","",IF($O$3="Amazonen",Datenbasis!AU17,IF($O$3="Schwarzorks",Datenbasis!AU36,IF($O$3="Bretonen",Datenbasis!AU55,IF($O$3="Chaos-Auserkorene",Datenbasis!AU74,IF($O$3="Chaoszwerge - DR",Datenbasis!AU93,IF($O$3="Chaoszwerge - CC",Datenbasis!AU112,IF($O$3="Chaosrenegarten",Datenbasis!AU131,IF($O$3="Dunkelelfen",Datenbasis!AU150,P113)))))))))</f>
        <v/>
      </c>
      <c r="Q62" s="422" t="str">
        <f>IF($O$3="","",IF($O$3="Amazonen",Datenbasis!AX17,IF($O$3="Schwarzorks",Datenbasis!AX36,IF($O$3="Bretonen",Datenbasis!AX55,IF($O$3="Chaos-Auserkorene",Datenbasis!AX74,IF($O$3="Chaoszwerge - DR",Datenbasis!AX93,IF($O$3="Chaoszwerge - CC",Datenbasis!AX112,IF($O$3="Chaosrenegarten",Datenbasis!AX131,IF($O$3="Dunkelelfen",Datenbasis!AX150,Q113)))))))))</f>
        <v/>
      </c>
      <c r="R62" s="422" t="str">
        <f>IF($O$3="","",IF($O$3="Amazonen",Datenbasis!AY17,IF($O$3="Schwarzorks",Datenbasis!AY36,IF($O$3="Bretonen",Datenbasis!AY55,IF($O$3="Chaos-Auserkorene",Datenbasis!AY74,IF($O$3="Chaoszwerge - DR",Datenbasis!AY93,IF($O$3="Chaoszwerge - CC",Datenbasis!AY112,IF($O$3="Chaosrenegarten",Datenbasis!AY131,IF($O$3="Dunkelelfen",Datenbasis!AY150,R113)))))))))</f>
        <v/>
      </c>
      <c r="S62" s="422" t="str">
        <f>IF($O$3="","",IF($O$3="Amazonen",Datenbasis!AZ17,IF($O$3="Schwarzorks",Datenbasis!AZ36,IF($O$3="Bretonen",Datenbasis!AZ55,IF($O$3="Chaos-Auserkorene",Datenbasis!AZ74,IF($O$3="Chaoszwerge - DR",Datenbasis!AZ93,IF($O$3="Chaoszwerge - CC",Datenbasis!AZ112,IF($O$3="Chaosrenegarten",Datenbasis!AZ131,IF($O$3="Dunkelelfen",Datenbasis!AZ150,S113)))))))))</f>
        <v/>
      </c>
      <c r="T62" s="422" t="str">
        <f>IF($O$3="","",IF($O$3="Amazonen",Datenbasis!BA17,IF($O$3="Schwarzorks",Datenbasis!BA36,IF($O$3="Bretonen",Datenbasis!BA55,IF($O$3="Chaos-Auserkorene",Datenbasis!BA74,IF($O$3="Chaoszwerge - DR",Datenbasis!BA93,IF($O$3="Chaoszwerge - CC",Datenbasis!BA112,IF($O$3="Chaosrenegarten",Datenbasis!BA131,IF($O$3="Dunkelelfen",Datenbasis!BA150,T113)))))))))</f>
        <v/>
      </c>
      <c r="U62" s="422" t="str">
        <f>IF($O$3="","",IF($O$3="Amazonen",Datenbasis!BB17,IF($O$3="Schwarzorks",Datenbasis!BB36,IF($O$3="Bretonen",Datenbasis!BB55,IF($O$3="Chaos-Auserkorene",Datenbasis!BB74,IF($O$3="Chaoszwerge - DR",Datenbasis!BB93,IF($O$3="Chaoszwerge - CC",Datenbasis!BB112,IF($O$3="Chaosrenegarten",Datenbasis!BB131,IF($O$3="Dunkelelfen",Datenbasis!BB150,U113)))))))))</f>
        <v/>
      </c>
      <c r="V62" s="422" t="str">
        <f>IF($O$3="","",IF($O$3="Amazonen",Datenbasis!BC17,IF($O$3="Schwarzorks",Datenbasis!BC36,IF($O$3="Bretonen",Datenbasis!BC55,IF($O$3="Chaos-Auserkorene",Datenbasis!BC74,IF($O$3="Chaoszwerge - DR",Datenbasis!BC93,IF($O$3="Chaoszwerge - CC",Datenbasis!BC112,IF($O$3="Chaosrenegarten",Datenbasis!BC131,IF($O$3="Dunkelelfen",Datenbasis!BC150,V113)))))))))</f>
        <v/>
      </c>
      <c r="W62" s="422" t="str">
        <f>IF($O$3="","",IF($O$3="Amazonen",Datenbasis!BD17,IF($O$3="Schwarzorks",Datenbasis!BD36,IF($O$3="Bretonen",Datenbasis!BD55,IF($O$3="Chaos-Auserkorene",Datenbasis!BD74,IF($O$3="Chaoszwerge - DR",Datenbasis!BD93,IF($O$3="Chaoszwerge - CC",Datenbasis!BD112,IF($O$3="Chaosrenegarten",Datenbasis!BD131,IF($O$3="Dunkelelfen",Datenbasis!BD150,W113)))))))))</f>
        <v/>
      </c>
      <c r="X62" s="422" t="str">
        <f>IF($O$3="","",IF($O$3="Amazonen",Datenbasis!BE17,IF($O$3="Schwarzorks",Datenbasis!BE36,IF($O$3="Bretonen",Datenbasis!BE55,IF($O$3="Chaos-Auserkorene",Datenbasis!BE74,IF($O$3="Chaoszwerge - DR",Datenbasis!BE93,IF($O$3="Chaoszwerge - CC",Datenbasis!BE112,IF($O$3="Chaosrenegarten",Datenbasis!BE131,IF($O$3="Dunkelelfen",Datenbasis!BE150,X113)))))))))</f>
        <v/>
      </c>
      <c r="Z62" s="460"/>
      <c r="AA62" s="132">
        <v>5</v>
      </c>
      <c r="AB62" s="127" t="s">
        <v>299</v>
      </c>
      <c r="AC62" s="147"/>
      <c r="AD62" s="148"/>
      <c r="AE62" s="149"/>
      <c r="AF62" s="150"/>
      <c r="AG62" s="151"/>
      <c r="AH62" s="151"/>
      <c r="AI62" s="151"/>
      <c r="AJ62" s="165"/>
      <c r="AK62" s="153"/>
      <c r="AL62" s="154"/>
      <c r="AM62" s="154"/>
      <c r="AN62" s="154"/>
      <c r="AO62" s="155"/>
      <c r="AP62" s="178">
        <f>IF(OR(AC62&gt;0,AD62&gt;0),"P",IF(AE62&gt;0,"S",IF(OR(AF62&gt;0,AG62&gt;0,AH62&gt;0,AI62&gt;0,AJ62&gt;0),"E",0)))</f>
        <v>0</v>
      </c>
      <c r="AQ62" s="236"/>
      <c r="AR62" s="181">
        <f>IF(AC62&gt;0,10,IF(AD62&gt;0,20,IF(AE62&gt;0,24,IF(OR(AF62&gt;0,AG62&gt;0,AH62&gt;0,AI62&gt;0,AJ62&gt;0),28,0))))</f>
        <v>0</v>
      </c>
      <c r="AS62" s="463"/>
      <c r="AT62" s="473"/>
      <c r="AU62" s="182">
        <f>IF(AC62&gt;0,20000,IF(AD62&gt;0,20000,IF(AE62&gt;0,40000,IF(AF62&gt;0,20000,IF(AG62&gt;0,60000,IF(AH62&gt;0,30000,IF(AI62&gt;0,20000,IF(AJ62&gt;0,10000,0))))))))</f>
        <v>0</v>
      </c>
      <c r="AV62" s="562">
        <f>IF(OR(AQ62="Ausweichen",AQ62="Blocken",AQ62="Knochenbrecher",AQ62="Unterstützen"),10000,0)</f>
        <v>0</v>
      </c>
      <c r="AW62" s="557"/>
      <c r="AX62" s="543"/>
      <c r="AY62" s="549"/>
      <c r="AZ62" s="555"/>
    </row>
    <row r="63" spans="1:60" s="71" customFormat="1" ht="27.9" customHeight="1" thickBot="1" x14ac:dyDescent="0.35">
      <c r="A63" s="65"/>
      <c r="B63" s="187">
        <v>17</v>
      </c>
      <c r="C63" s="188" t="str">
        <f>IF($O$3="","",IF($O$3="Amazonen",Datenbasis!AS18,IF($O$3="Schwarzorks",Datenbasis!AS37,IF($O$3="Bretonen",Datenbasis!AS56,IF($O$3="Chaos-Auserkorene",Datenbasis!AS75,IF($O$3="Chaoszwerge - DR",Datenbasis!AS94,IF($O$3="Chaoszwerge - CC",Datenbasis!AS113,IF($O$3="Chaosrenegarten",Datenbasis!AS132,IF($O$3="Dunkelelfen",Datenbasis!AS151,C114)))))))))</f>
        <v/>
      </c>
      <c r="D63" s="188" t="str">
        <f>IF($O$3="","",IF($O$3="Amazonen",Datenbasis!AK18,IF($O$3="Schwarzorks",Datenbasis!AK37,IF($O$3="Bretonen",Datenbasis!AK56,IF($O$3="Chaos-Auserkorene",Datenbasis!AK75,IF($O$3="Chaoszwerge - DR",Datenbasis!AK94,IF($O$3="Chaoszwerge - CC",Datenbasis!AK113,IF($O$3="Chaosrenegarten",Datenbasis!AK132,IF($O$3="Dunkelelfen",Datenbasis!AK151,D114)))))))))</f>
        <v/>
      </c>
      <c r="E63" s="187" t="str">
        <f>IF($O$3="","",IF($O$3="Amazonen",Datenbasis!AL18,IF($O$3="Schwarzorks",Datenbasis!AL37,IF($O$3="Bretonen",Datenbasis!AL56,IF($O$3="Chaos-Auserkorene",Datenbasis!AL75,IF($O$3="Chaoszwerge - DR",Datenbasis!AL94,IF($O$3="Chaoszwerge - CC",Datenbasis!AL113,IF($O$3="Chaosrenegarten",Datenbasis!AL132,IF($O$3="Dunkelelfen",Datenbasis!AL151,E114)))))))))</f>
        <v/>
      </c>
      <c r="F63" s="187" t="str">
        <f>IF($O$3="","",IF($O$3="Amazonen",Datenbasis!AM18,IF($O$3="Schwarzorks",Datenbasis!AM37,IF($O$3="Bretonen",Datenbasis!AM56,IF($O$3="Chaos-Auserkorene",Datenbasis!AM75,IF($O$3="Chaoszwerge - DR",Datenbasis!AM94,IF($O$3="Chaoszwerge - CC",Datenbasis!AM113,IF($O$3="Chaosrenegarten",Datenbasis!AM132,IF($O$3="Dunkelelfen",Datenbasis!AM151,F114)))))))))</f>
        <v/>
      </c>
      <c r="G63" s="187" t="str">
        <f>IF($O$3="","",IF($O$3="Amazonen",Datenbasis!AN18,IF($O$3="Schwarzorks",Datenbasis!AN37,IF($O$3="Bretonen",Datenbasis!AN56,IF($O$3="Chaos-Auserkorene",Datenbasis!AN75,IF($O$3="Chaoszwerge - DR",Datenbasis!AN94,IF($O$3="Chaoszwerge - CC",Datenbasis!AN113,IF($O$3="Chaosrenegarten",Datenbasis!AN132,IF($O$3="Dunkelelfen",Datenbasis!AN151,G114)))))))))</f>
        <v/>
      </c>
      <c r="H63" s="187" t="str">
        <f>IF($O$3="","",IF($O$3="Amazonen",Datenbasis!AO18,IF($O$3="Schwarzorks",Datenbasis!AO37,IF($O$3="Bretonen",Datenbasis!AO56,IF($O$3="Chaos-Auserkorene",Datenbasis!AO75,IF($O$3="Chaoszwerge - DR",Datenbasis!AO94,IF($O$3="Chaoszwerge - CC",Datenbasis!AO113,IF($O$3="Chaosrenegarten",Datenbasis!AO132,IF($O$3="Dunkelelfen",Datenbasis!AO151,H114)))))))))</f>
        <v/>
      </c>
      <c r="I63" s="187" t="str">
        <f>IF($O$3="","",IF($O$3="Amazonen",Datenbasis!AP18,IF($O$3="Schwarzorks",Datenbasis!AP37,IF($O$3="Bretonen",Datenbasis!AP56,IF($O$3="Chaos-Auserkorene",Datenbasis!AP75,IF($O$3="Chaoszwerge - DR",Datenbasis!AP94,IF($O$3="Chaoszwerge - CC",Datenbasis!AP113,IF($O$3="Chaosrenegarten",Datenbasis!AP132,IF($O$3="Dunkelelfen",Datenbasis!AP151,I114)))))))))</f>
        <v/>
      </c>
      <c r="J63" s="423" t="str">
        <f>IF($O$3="","",IF($O$3="Amazonen",Datenbasis!AQ18,IF($O$3="Schwarzorks",Datenbasis!AQ37,IF($O$3="Bretonen",Datenbasis!AQ56,IF($O$3="Chaos-Auserkorene",Datenbasis!AQ75,IF($O$3="Chaoszwerge - DR",Datenbasis!AQ94,IF($O$3="Chaoszwerge - CC",Datenbasis!AQ113,IF($O$3="Chaosrenegarten",Datenbasis!AQ132,IF($O$3="Dunkelelfen",Datenbasis!AQ151,J114)))))))))</f>
        <v/>
      </c>
      <c r="K63" s="423" t="str">
        <f>IF($O$3="","",IF($O$3="Amazonen",Datenbasis!AR18,IF($O$3="Schwarzorks",Datenbasis!AR37,IF($O$3="Bretonen",Datenbasis!AR56,IF($O$3="Chaos-Auserkorene",Datenbasis!AR75,IF($O$3="Chaoszwerge - DR",Datenbasis!AR94,IF($O$3="Chaoszwerge - CC",Datenbasis!AR113,IF($O$3="Chaosrenegarten",Datenbasis!AR132,IF($O$3="Dunkelelfen",Datenbasis!AR151,K114)))))))))</f>
        <v/>
      </c>
      <c r="L63" s="423" t="str">
        <f>IF($O$3="","",IF($O$3="Amazonen",Datenbasis!AS18,IF($O$3="Schwarzorks",Datenbasis!AS37,IF($O$3="Bretonen",Datenbasis!AS56,IF($O$3="Chaos-Auserkorene",Datenbasis!AS75,IF($O$3="Chaoszwerge - DR",Datenbasis!AS94,IF($O$3="Chaoszwerge - CC",Datenbasis!AS113,IF($O$3="Chaosrenegarten",Datenbasis!AS132,IF($O$3="Dunkelelfen",Datenbasis!AS151,L114)))))))))</f>
        <v/>
      </c>
      <c r="M63" s="423" t="str">
        <f>IF($O$3="","",IF($O$3="Amazonen",Datenbasis!AT18,IF($O$3="Schwarzorks",Datenbasis!AT37,IF($O$3="Bretonen",Datenbasis!AT56,IF($O$3="Chaos-Auserkorene",Datenbasis!AT75,IF($O$3="Chaoszwerge - DR",Datenbasis!AT94,IF($O$3="Chaoszwerge - CC",Datenbasis!AT113,IF($O$3="Chaosrenegarten",Datenbasis!AT132,IF($O$3="Dunkelelfen",Datenbasis!AT151,M114)))))))))</f>
        <v/>
      </c>
      <c r="N63" s="423" t="str">
        <f>IF($O$3="","",IF($O$3="Amazonen",Datenbasis!AU18,IF($O$3="Schwarzorks",Datenbasis!AU37,IF($O$3="Bretonen",Datenbasis!AU56,IF($O$3="Chaos-Auserkorene",Datenbasis!AU75,IF($O$3="Chaoszwerge - DR",Datenbasis!AU94,IF($O$3="Chaoszwerge - CC",Datenbasis!AU113,IF($O$3="Chaosrenegarten",Datenbasis!AU132,IF($O$3="Dunkelelfen",Datenbasis!AU151,N114)))))))))</f>
        <v/>
      </c>
      <c r="O63" s="188" t="str">
        <f>IF($O$3="","",IF($O$3="Amazonen",Datenbasis!AR18,IF($O$3="Schwarzorks",Datenbasis!AR37,IF($O$3="Bretonen",Datenbasis!AR56,IF($O$3="Chaos-Auserkorene",Datenbasis!AR75,IF($O$3="Chaoszwerge - DR",Datenbasis!AR94,IF($O$3="Chaoszwerge - CC",Datenbasis!AR113,IF($O$3="Chaosrenegarten",Datenbasis!AR132,IF($O$3="Dunkelelfen",Datenbasis!AR151,O114)))))))))</f>
        <v/>
      </c>
      <c r="P63" s="423" t="str">
        <f>IF($O$3="","",IF($O$3="Amazonen",Datenbasis!AU18,IF($O$3="Schwarzorks",Datenbasis!AU37,IF($O$3="Bretonen",Datenbasis!AU56,IF($O$3="Chaos-Auserkorene",Datenbasis!AU75,IF($O$3="Chaoszwerge - DR",Datenbasis!AU94,IF($O$3="Chaoszwerge - CC",Datenbasis!AU113,IF($O$3="Chaosrenegarten",Datenbasis!AU132,IF($O$3="Dunkelelfen",Datenbasis!AU151,P114)))))))))</f>
        <v/>
      </c>
      <c r="Q63" s="423" t="str">
        <f>IF($O$3="","",IF($O$3="Amazonen",Datenbasis!AX18,IF($O$3="Schwarzorks",Datenbasis!AX37,IF($O$3="Bretonen",Datenbasis!AX56,IF($O$3="Chaos-Auserkorene",Datenbasis!AX75,IF($O$3="Chaoszwerge - DR",Datenbasis!AX94,IF($O$3="Chaoszwerge - CC",Datenbasis!AX113,IF($O$3="Chaosrenegarten",Datenbasis!AX132,IF($O$3="Dunkelelfen",Datenbasis!AX151,Q114)))))))))</f>
        <v/>
      </c>
      <c r="R63" s="423" t="str">
        <f>IF($O$3="","",IF($O$3="Amazonen",Datenbasis!AY18,IF($O$3="Schwarzorks",Datenbasis!AY37,IF($O$3="Bretonen",Datenbasis!AY56,IF($O$3="Chaos-Auserkorene",Datenbasis!AY75,IF($O$3="Chaoszwerge - DR",Datenbasis!AY94,IF($O$3="Chaoszwerge - CC",Datenbasis!AY113,IF($O$3="Chaosrenegarten",Datenbasis!AY132,IF($O$3="Dunkelelfen",Datenbasis!AY151,R114)))))))))</f>
        <v/>
      </c>
      <c r="S63" s="423" t="str">
        <f>IF($O$3="","",IF($O$3="Amazonen",Datenbasis!AZ18,IF($O$3="Schwarzorks",Datenbasis!AZ37,IF($O$3="Bretonen",Datenbasis!AZ56,IF($O$3="Chaos-Auserkorene",Datenbasis!AZ75,IF($O$3="Chaoszwerge - DR",Datenbasis!AZ94,IF($O$3="Chaoszwerge - CC",Datenbasis!AZ113,IF($O$3="Chaosrenegarten",Datenbasis!AZ132,IF($O$3="Dunkelelfen",Datenbasis!AZ151,S114)))))))))</f>
        <v/>
      </c>
      <c r="T63" s="423" t="str">
        <f>IF($O$3="","",IF($O$3="Amazonen",Datenbasis!BA18,IF($O$3="Schwarzorks",Datenbasis!BA37,IF($O$3="Bretonen",Datenbasis!BA56,IF($O$3="Chaos-Auserkorene",Datenbasis!BA75,IF($O$3="Chaoszwerge - DR",Datenbasis!BA94,IF($O$3="Chaoszwerge - CC",Datenbasis!BA113,IF($O$3="Chaosrenegarten",Datenbasis!BA132,IF($O$3="Dunkelelfen",Datenbasis!BA151,T114)))))))))</f>
        <v/>
      </c>
      <c r="U63" s="423" t="str">
        <f>IF($O$3="","",IF($O$3="Amazonen",Datenbasis!BB18,IF($O$3="Schwarzorks",Datenbasis!BB37,IF($O$3="Bretonen",Datenbasis!BB56,IF($O$3="Chaos-Auserkorene",Datenbasis!BB75,IF($O$3="Chaoszwerge - DR",Datenbasis!BB94,IF($O$3="Chaoszwerge - CC",Datenbasis!BB113,IF($O$3="Chaosrenegarten",Datenbasis!BB132,IF($O$3="Dunkelelfen",Datenbasis!BB151,U114)))))))))</f>
        <v/>
      </c>
      <c r="V63" s="423" t="str">
        <f>IF($O$3="","",IF($O$3="Amazonen",Datenbasis!BC18,IF($O$3="Schwarzorks",Datenbasis!BC37,IF($O$3="Bretonen",Datenbasis!BC56,IF($O$3="Chaos-Auserkorene",Datenbasis!BC75,IF($O$3="Chaoszwerge - DR",Datenbasis!BC94,IF($O$3="Chaoszwerge - CC",Datenbasis!BC113,IF($O$3="Chaosrenegarten",Datenbasis!BC132,IF($O$3="Dunkelelfen",Datenbasis!BC151,V114)))))))))</f>
        <v/>
      </c>
      <c r="W63" s="423" t="str">
        <f>IF($O$3="","",IF($O$3="Amazonen",Datenbasis!BD18,IF($O$3="Schwarzorks",Datenbasis!BD37,IF($O$3="Bretonen",Datenbasis!BD56,IF($O$3="Chaos-Auserkorene",Datenbasis!BD75,IF($O$3="Chaoszwerge - DR",Datenbasis!BD94,IF($O$3="Chaoszwerge - CC",Datenbasis!BD113,IF($O$3="Chaosrenegarten",Datenbasis!BD132,IF($O$3="Dunkelelfen",Datenbasis!BD151,W114)))))))))</f>
        <v/>
      </c>
      <c r="X63" s="423" t="str">
        <f>IF($O$3="","",IF($O$3="Amazonen",Datenbasis!BE18,IF($O$3="Schwarzorks",Datenbasis!BE37,IF($O$3="Bretonen",Datenbasis!BE56,IF($O$3="Chaos-Auserkorene",Datenbasis!BE75,IF($O$3="Chaoszwerge - DR",Datenbasis!BE94,IF($O$3="Chaoszwerge - CC",Datenbasis!BE113,IF($O$3="Chaosrenegarten",Datenbasis!BE132,IF($O$3="Dunkelelfen",Datenbasis!BE151,X114)))))))))</f>
        <v/>
      </c>
      <c r="Z63" s="461"/>
      <c r="AA63" s="133">
        <v>6</v>
      </c>
      <c r="AB63" s="128" t="s">
        <v>300</v>
      </c>
      <c r="AC63" s="156"/>
      <c r="AD63" s="157"/>
      <c r="AE63" s="158"/>
      <c r="AF63" s="159"/>
      <c r="AG63" s="160"/>
      <c r="AH63" s="160"/>
      <c r="AI63" s="160"/>
      <c r="AJ63" s="166"/>
      <c r="AK63" s="162"/>
      <c r="AL63" s="163"/>
      <c r="AM63" s="163"/>
      <c r="AN63" s="163"/>
      <c r="AO63" s="164"/>
      <c r="AP63" s="179">
        <f>IF(OR(AC63&gt;0,AD63&gt;0),"P",IF(AE63&gt;0,"S",IF(OR(AF63&gt;0,AG63&gt;0,AH63&gt;0,AI63&gt;0,AJ63&gt;0),"E",0)))</f>
        <v>0</v>
      </c>
      <c r="AQ63" s="237"/>
      <c r="AR63" s="183">
        <f>IF(AC63&gt;0,15,IF(AD63&gt;0,30,IF(AE63&gt;0,34,IF(OR(AF63&gt;0,AG63&gt;0,AH63&gt;0,AI63&gt;0,AJ63&gt;0),38,0))))</f>
        <v>0</v>
      </c>
      <c r="AS63" s="464"/>
      <c r="AT63" s="474"/>
      <c r="AU63" s="184">
        <f>IF(AC63&gt;0,20000,IF(AD63&gt;0,20000,IF(AE63&gt;0,40000,IF(AF63&gt;0,20000,IF(AG63&gt;0,60000,IF(AH63&gt;0,30000,IF(AI63&gt;0,20000,IF(AJ63&gt;0,10000,0))))))))</f>
        <v>0</v>
      </c>
      <c r="AV63" s="563">
        <f>IF(OR(AQ63="Ausweichen",AQ63="Blocken",AQ63="Knochenbrecher",AQ63="Unterstützen"),10000,0)</f>
        <v>0</v>
      </c>
      <c r="AW63" s="558"/>
      <c r="AX63" s="544"/>
      <c r="AY63" s="550"/>
      <c r="AZ63" s="555"/>
    </row>
    <row r="64" spans="1:60" s="71" customFormat="1" ht="27.9" customHeight="1" x14ac:dyDescent="0.3">
      <c r="A64" s="65"/>
      <c r="B64" s="189">
        <v>18</v>
      </c>
      <c r="C64" s="190" t="str">
        <f>IF($O$3="","",IF($O$3="Amazonen",Datenbasis!AS19,IF($O$3="Schwarzorks",Datenbasis!AS38,IF($O$3="Bretonen",Datenbasis!AS57,IF($O$3="Chaos-Auserkorene",Datenbasis!AS76,IF($O$3="Chaoszwerge - DR",Datenbasis!AS95,IF($O$3="Chaoszwerge - CC",Datenbasis!AS114,IF($O$3="Chaosrenegarten",Datenbasis!AS133,IF($O$3="Dunkelelfen",Datenbasis!AS152,C115)))))))))</f>
        <v/>
      </c>
      <c r="D64" s="190" t="str">
        <f>IF($O$3="","",IF($O$3="Amazonen",Datenbasis!AK19,IF($O$3="Schwarzorks",Datenbasis!AK38,IF($O$3="Bretonen",Datenbasis!AK57,IF($O$3="Chaos-Auserkorene",Datenbasis!AK76,IF($O$3="Chaoszwerge - DR",Datenbasis!AK95,IF($O$3="Chaoszwerge - CC",Datenbasis!AK114,IF($O$3="Chaosrenegarten",Datenbasis!AK133,IF($O$3="Dunkelelfen",Datenbasis!AK152,D115)))))))))</f>
        <v/>
      </c>
      <c r="E64" s="189" t="str">
        <f>IF($O$3="","",IF($O$3="Amazonen",Datenbasis!AL19,IF($O$3="Schwarzorks",Datenbasis!AL38,IF($O$3="Bretonen",Datenbasis!AL57,IF($O$3="Chaos-Auserkorene",Datenbasis!AL76,IF($O$3="Chaoszwerge - DR",Datenbasis!AL95,IF($O$3="Chaoszwerge - CC",Datenbasis!AL114,IF($O$3="Chaosrenegarten",Datenbasis!AL133,IF($O$3="Dunkelelfen",Datenbasis!AL152,E115)))))))))</f>
        <v/>
      </c>
      <c r="F64" s="189" t="str">
        <f>IF($O$3="","",IF($O$3="Amazonen",Datenbasis!AM19,IF($O$3="Schwarzorks",Datenbasis!AM38,IF($O$3="Bretonen",Datenbasis!AM57,IF($O$3="Chaos-Auserkorene",Datenbasis!AM76,IF($O$3="Chaoszwerge - DR",Datenbasis!AM95,IF($O$3="Chaoszwerge - CC",Datenbasis!AM114,IF($O$3="Chaosrenegarten",Datenbasis!AM133,IF($O$3="Dunkelelfen",Datenbasis!AM152,F115)))))))))</f>
        <v/>
      </c>
      <c r="G64" s="189" t="str">
        <f>IF($O$3="","",IF($O$3="Amazonen",Datenbasis!AN19,IF($O$3="Schwarzorks",Datenbasis!AN38,IF($O$3="Bretonen",Datenbasis!AN57,IF($O$3="Chaos-Auserkorene",Datenbasis!AN76,IF($O$3="Chaoszwerge - DR",Datenbasis!AN95,IF($O$3="Chaoszwerge - CC",Datenbasis!AN114,IF($O$3="Chaosrenegarten",Datenbasis!AN133,IF($O$3="Dunkelelfen",Datenbasis!AN152,G115)))))))))</f>
        <v/>
      </c>
      <c r="H64" s="189" t="str">
        <f>IF($O$3="","",IF($O$3="Amazonen",Datenbasis!AO19,IF($O$3="Schwarzorks",Datenbasis!AO38,IF($O$3="Bretonen",Datenbasis!AO57,IF($O$3="Chaos-Auserkorene",Datenbasis!AO76,IF($O$3="Chaoszwerge - DR",Datenbasis!AO95,IF($O$3="Chaoszwerge - CC",Datenbasis!AO114,IF($O$3="Chaosrenegarten",Datenbasis!AO133,IF($O$3="Dunkelelfen",Datenbasis!AO152,H115)))))))))</f>
        <v/>
      </c>
      <c r="I64" s="189" t="str">
        <f>IF($O$3="","",IF($O$3="Amazonen",Datenbasis!AP19,IF($O$3="Schwarzorks",Datenbasis!AP38,IF($O$3="Bretonen",Datenbasis!AP57,IF($O$3="Chaos-Auserkorene",Datenbasis!AP76,IF($O$3="Chaoszwerge - DR",Datenbasis!AP95,IF($O$3="Chaoszwerge - CC",Datenbasis!AP114,IF($O$3="Chaosrenegarten",Datenbasis!AP133,IF($O$3="Dunkelelfen",Datenbasis!AP152,I115)))))))))</f>
        <v/>
      </c>
      <c r="J64" s="422" t="str">
        <f>IF($O$3="","",IF($O$3="Amazonen",Datenbasis!AQ19,IF($O$3="Schwarzorks",Datenbasis!AQ38,IF($O$3="Bretonen",Datenbasis!AQ57,IF($O$3="Chaos-Auserkorene",Datenbasis!AQ76,IF($O$3="Chaoszwerge - DR",Datenbasis!AQ95,IF($O$3="Chaoszwerge - CC",Datenbasis!AQ114,IF($O$3="Chaosrenegarten",Datenbasis!AQ133,IF($O$3="Dunkelelfen",Datenbasis!AQ152,J115)))))))))</f>
        <v/>
      </c>
      <c r="K64" s="422" t="str">
        <f>IF($O$3="","",IF($O$3="Amazonen",Datenbasis!AR19,IF($O$3="Schwarzorks",Datenbasis!AR38,IF($O$3="Bretonen",Datenbasis!AR57,IF($O$3="Chaos-Auserkorene",Datenbasis!AR76,IF($O$3="Chaoszwerge - DR",Datenbasis!AR95,IF($O$3="Chaoszwerge - CC",Datenbasis!AR114,IF($O$3="Chaosrenegarten",Datenbasis!AR133,IF($O$3="Dunkelelfen",Datenbasis!AR152,K115)))))))))</f>
        <v/>
      </c>
      <c r="L64" s="422" t="str">
        <f>IF($O$3="","",IF($O$3="Amazonen",Datenbasis!AS19,IF($O$3="Schwarzorks",Datenbasis!AS38,IF($O$3="Bretonen",Datenbasis!AS57,IF($O$3="Chaos-Auserkorene",Datenbasis!AS76,IF($O$3="Chaoszwerge - DR",Datenbasis!AS95,IF($O$3="Chaoszwerge - CC",Datenbasis!AS114,IF($O$3="Chaosrenegarten",Datenbasis!AS133,IF($O$3="Dunkelelfen",Datenbasis!AS152,L115)))))))))</f>
        <v/>
      </c>
      <c r="M64" s="422" t="str">
        <f>IF($O$3="","",IF($O$3="Amazonen",Datenbasis!AT19,IF($O$3="Schwarzorks",Datenbasis!AT38,IF($O$3="Bretonen",Datenbasis!AT57,IF($O$3="Chaos-Auserkorene",Datenbasis!AT76,IF($O$3="Chaoszwerge - DR",Datenbasis!AT95,IF($O$3="Chaoszwerge - CC",Datenbasis!AT114,IF($O$3="Chaosrenegarten",Datenbasis!AT133,IF($O$3="Dunkelelfen",Datenbasis!AT152,M115)))))))))</f>
        <v/>
      </c>
      <c r="N64" s="422" t="str">
        <f>IF($O$3="","",IF($O$3="Amazonen",Datenbasis!AU19,IF($O$3="Schwarzorks",Datenbasis!AU38,IF($O$3="Bretonen",Datenbasis!AU57,IF($O$3="Chaos-Auserkorene",Datenbasis!AU76,IF($O$3="Chaoszwerge - DR",Datenbasis!AU95,IF($O$3="Chaoszwerge - CC",Datenbasis!AU114,IF($O$3="Chaosrenegarten",Datenbasis!AU133,IF($O$3="Dunkelelfen",Datenbasis!AU152,N115)))))))))</f>
        <v/>
      </c>
      <c r="O64" s="190" t="str">
        <f>IF($O$3="","",IF($O$3="Amazonen",Datenbasis!AR19,IF($O$3="Schwarzorks",Datenbasis!AR38,IF($O$3="Bretonen",Datenbasis!AR57,IF($O$3="Chaos-Auserkorene",Datenbasis!AR76,IF($O$3="Chaoszwerge - DR",Datenbasis!AR95,IF($O$3="Chaoszwerge - CC",Datenbasis!AR114,IF($O$3="Chaosrenegarten",Datenbasis!AR133,IF($O$3="Dunkelelfen",Datenbasis!AR152,O115)))))))))</f>
        <v/>
      </c>
      <c r="P64" s="422" t="str">
        <f>IF($O$3="","",IF($O$3="Amazonen",Datenbasis!AU19,IF($O$3="Schwarzorks",Datenbasis!AU38,IF($O$3="Bretonen",Datenbasis!AU57,IF($O$3="Chaos-Auserkorene",Datenbasis!AU76,IF($O$3="Chaoszwerge - DR",Datenbasis!AU95,IF($O$3="Chaoszwerge - CC",Datenbasis!AU114,IF($O$3="Chaosrenegarten",Datenbasis!AU133,IF($O$3="Dunkelelfen",Datenbasis!AU152,P115)))))))))</f>
        <v/>
      </c>
      <c r="Q64" s="422" t="str">
        <f>IF($O$3="","",IF($O$3="Amazonen",Datenbasis!AX19,IF($O$3="Schwarzorks",Datenbasis!AX38,IF($O$3="Bretonen",Datenbasis!AX57,IF($O$3="Chaos-Auserkorene",Datenbasis!AX76,IF($O$3="Chaoszwerge - DR",Datenbasis!AX95,IF($O$3="Chaoszwerge - CC",Datenbasis!AX114,IF($O$3="Chaosrenegarten",Datenbasis!AX133,IF($O$3="Dunkelelfen",Datenbasis!AX152,Q115)))))))))</f>
        <v/>
      </c>
      <c r="R64" s="422" t="str">
        <f>IF($O$3="","",IF($O$3="Amazonen",Datenbasis!AY19,IF($O$3="Schwarzorks",Datenbasis!AY38,IF($O$3="Bretonen",Datenbasis!AY57,IF($O$3="Chaos-Auserkorene",Datenbasis!AY76,IF($O$3="Chaoszwerge - DR",Datenbasis!AY95,IF($O$3="Chaoszwerge - CC",Datenbasis!AY114,IF($O$3="Chaosrenegarten",Datenbasis!AY133,IF($O$3="Dunkelelfen",Datenbasis!AY152,R115)))))))))</f>
        <v/>
      </c>
      <c r="S64" s="422" t="str">
        <f>IF($O$3="","",IF($O$3="Amazonen",Datenbasis!AZ19,IF($O$3="Schwarzorks",Datenbasis!AZ38,IF($O$3="Bretonen",Datenbasis!AZ57,IF($O$3="Chaos-Auserkorene",Datenbasis!AZ76,IF($O$3="Chaoszwerge - DR",Datenbasis!AZ95,IF($O$3="Chaoszwerge - CC",Datenbasis!AZ114,IF($O$3="Chaosrenegarten",Datenbasis!AZ133,IF($O$3="Dunkelelfen",Datenbasis!AZ152,S115)))))))))</f>
        <v/>
      </c>
      <c r="T64" s="422" t="str">
        <f>IF($O$3="","",IF($O$3="Amazonen",Datenbasis!BA19,IF($O$3="Schwarzorks",Datenbasis!BA38,IF($O$3="Bretonen",Datenbasis!BA57,IF($O$3="Chaos-Auserkorene",Datenbasis!BA76,IF($O$3="Chaoszwerge - DR",Datenbasis!BA95,IF($O$3="Chaoszwerge - CC",Datenbasis!BA114,IF($O$3="Chaosrenegarten",Datenbasis!BA133,IF($O$3="Dunkelelfen",Datenbasis!BA152,T115)))))))))</f>
        <v/>
      </c>
      <c r="U64" s="422" t="str">
        <f>IF($O$3="","",IF($O$3="Amazonen",Datenbasis!BB19,IF($O$3="Schwarzorks",Datenbasis!BB38,IF($O$3="Bretonen",Datenbasis!BB57,IF($O$3="Chaos-Auserkorene",Datenbasis!BB76,IF($O$3="Chaoszwerge - DR",Datenbasis!BB95,IF($O$3="Chaoszwerge - CC",Datenbasis!BB114,IF($O$3="Chaosrenegarten",Datenbasis!BB133,IF($O$3="Dunkelelfen",Datenbasis!BB152,U115)))))))))</f>
        <v/>
      </c>
      <c r="V64" s="422" t="str">
        <f>IF($O$3="","",IF($O$3="Amazonen",Datenbasis!BC19,IF($O$3="Schwarzorks",Datenbasis!BC38,IF($O$3="Bretonen",Datenbasis!BC57,IF($O$3="Chaos-Auserkorene",Datenbasis!BC76,IF($O$3="Chaoszwerge - DR",Datenbasis!BC95,IF($O$3="Chaoszwerge - CC",Datenbasis!BC114,IF($O$3="Chaosrenegarten",Datenbasis!BC133,IF($O$3="Dunkelelfen",Datenbasis!BC152,V115)))))))))</f>
        <v/>
      </c>
      <c r="W64" s="422" t="str">
        <f>IF($O$3="","",IF($O$3="Amazonen",Datenbasis!BD19,IF($O$3="Schwarzorks",Datenbasis!BD38,IF($O$3="Bretonen",Datenbasis!BD57,IF($O$3="Chaos-Auserkorene",Datenbasis!BD76,IF($O$3="Chaoszwerge - DR",Datenbasis!BD95,IF($O$3="Chaoszwerge - CC",Datenbasis!BD114,IF($O$3="Chaosrenegarten",Datenbasis!BD133,IF($O$3="Dunkelelfen",Datenbasis!BD152,W115)))))))))</f>
        <v/>
      </c>
      <c r="X64" s="422" t="str">
        <f>IF($O$3="","",IF($O$3="Amazonen",Datenbasis!BE19,IF($O$3="Schwarzorks",Datenbasis!BE38,IF($O$3="Bretonen",Datenbasis!BE57,IF($O$3="Chaos-Auserkorene",Datenbasis!BE76,IF($O$3="Chaoszwerge - DR",Datenbasis!BE95,IF($O$3="Chaoszwerge - CC",Datenbasis!BE114,IF($O$3="Chaosrenegarten",Datenbasis!BE133,IF($O$3="Dunkelelfen",Datenbasis!BE152,X115)))))))))</f>
        <v/>
      </c>
      <c r="Z64" s="459">
        <v>9</v>
      </c>
      <c r="AA64" s="131">
        <v>0</v>
      </c>
      <c r="AB64" s="126" t="s">
        <v>294</v>
      </c>
      <c r="AC64" s="238"/>
      <c r="AD64" s="239"/>
      <c r="AE64" s="240"/>
      <c r="AF64" s="241"/>
      <c r="AG64" s="242"/>
      <c r="AH64" s="242"/>
      <c r="AI64" s="242"/>
      <c r="AJ64" s="246"/>
      <c r="AK64" s="244"/>
      <c r="AL64" s="242"/>
      <c r="AM64" s="242"/>
      <c r="AN64" s="242"/>
      <c r="AO64" s="243"/>
      <c r="AP64" s="177">
        <f>IF(OR(AC64&gt;0,AD64&gt;0),"P",IF(AE64&gt;0,"S",IF(OR(AF64&gt;0,AG64&gt;0,AH64&gt;0,AI64&gt;0,AJ64&gt;0),"E",0)))</f>
        <v>0</v>
      </c>
      <c r="AQ64" s="245"/>
      <c r="AR64" s="180"/>
      <c r="AS64" s="462">
        <f>SUM(AR65:AR70)</f>
        <v>0</v>
      </c>
      <c r="AT64" s="472" t="str">
        <f>IF(AND(AR65&gt;0,AR66=0,AR67=0,AR68=0,AR69=0,AR70=0),", "&amp;AQ65,IF(AND(AR65&gt;0,AR66&gt;0,AR67=0,AR68=0,AR69=0,AR70=0),", "&amp;AQ65&amp;", "&amp;AQ66,IF(AND(AR65&gt;0,AR66&gt;0,AR67&gt;0,AR68=0,AR69=0,AR70=0),", "&amp;AQ65&amp;", "&amp;AQ66&amp;", "&amp;AQ67,IF(AND(AR65&gt;0,AR66&gt;0,AR67&gt;0,AR68&gt;0,AR69=0,AR70=0),", "&amp;AQ65&amp;", "&amp;AQ66&amp;", "&amp;AQ67&amp;", "&amp;AQ68,IF(AND(AR65&gt;0,AR66&gt;0,AR67&gt;0,AR68&gt;0,AR69&gt;0,AR70=0),", "&amp;AQ65&amp;", "&amp;AQ66&amp;", "&amp;AQ67&amp;", "&amp;AQ68&amp;", "&amp;AQ69,IF(AND(AR65&gt;0,AR66&gt;0,AR67&gt;0,AR68&gt;0,AR69&gt;0,AR70&gt;0),", "&amp;AQ65&amp;", "&amp;AQ66&amp;", "&amp;AQ67&amp;", "&amp;AQ68&amp;", "&amp;AQ69&amp;", "&amp;AQ70,""))))))</f>
        <v/>
      </c>
      <c r="AU64" s="560"/>
      <c r="AV64" s="561"/>
      <c r="AW64" s="556">
        <f>SUM(AU65:AU70)+SUM(AV65:AV70)</f>
        <v>0</v>
      </c>
      <c r="AX64" s="547">
        <f>IF(O16="",0,O16+AW64)</f>
        <v>0</v>
      </c>
      <c r="AY64" s="548">
        <f>IF(O16="",0,IF(OR(D16="Rotzling-Feldspieler (Ro)",D16="Rotzling-Feldspieler-Geselle (Ro)",D16="Gnoblar-Feldspieler (O-DR)",D16="Gnoblar-Feldspieler-Geselle (O-DR)",D16="Gnoblar-Feldspieler (O-WS)",D16="Gnoblar-Feldspieler-Geselle (O-WS)"),AX64-15000,IF(T16="Ja",0,AX64)))</f>
        <v>0</v>
      </c>
      <c r="AZ64" s="554"/>
    </row>
    <row r="65" spans="1:52" s="71" customFormat="1" ht="15" customHeight="1" x14ac:dyDescent="0.3">
      <c r="A65" s="65"/>
      <c r="B65" s="187">
        <v>19</v>
      </c>
      <c r="C65" s="188" t="str">
        <f>IF($O$3="","",IF($O$3="Amazonen",Datenbasis!AS20,IF($O$3="Schwarzorks",Datenbasis!AS39,IF($O$3="Bretonen",Datenbasis!AS58,IF($O$3="Chaos-Auserkorene",Datenbasis!AS77,IF($O$3="Chaoszwerge - DR",Datenbasis!AS96,IF($O$3="Chaoszwerge - CC",Datenbasis!AS115,IF($O$3="Chaosrenegarten",Datenbasis!AS134,IF($O$3="Dunkelelfen",Datenbasis!AS153,C116)))))))))</f>
        <v/>
      </c>
      <c r="D65" s="188" t="str">
        <f>IF($O$3="","",IF($O$3="Amazonen",Datenbasis!AK20,IF($O$3="Schwarzorks",Datenbasis!AK39,IF($O$3="Bretonen",Datenbasis!AK58,IF($O$3="Chaos-Auserkorene",Datenbasis!AK77,IF($O$3="Chaoszwerge - DR",Datenbasis!AK96,IF($O$3="Chaoszwerge - CC",Datenbasis!AK115,IF($O$3="Chaosrenegarten",Datenbasis!AK134,IF($O$3="Dunkelelfen",Datenbasis!AK153,D116)))))))))</f>
        <v/>
      </c>
      <c r="E65" s="187" t="str">
        <f>IF($O$3="","",IF($O$3="Amazonen",Datenbasis!AL20,IF($O$3="Schwarzorks",Datenbasis!AL39,IF($O$3="Bretonen",Datenbasis!AL58,IF($O$3="Chaos-Auserkorene",Datenbasis!AL77,IF($O$3="Chaoszwerge - DR",Datenbasis!AL96,IF($O$3="Chaoszwerge - CC",Datenbasis!AL115,IF($O$3="Chaosrenegarten",Datenbasis!AL134,IF($O$3="Dunkelelfen",Datenbasis!AL153,E116)))))))))</f>
        <v/>
      </c>
      <c r="F65" s="187" t="str">
        <f>IF($O$3="","",IF($O$3="Amazonen",Datenbasis!AM20,IF($O$3="Schwarzorks",Datenbasis!AM39,IF($O$3="Bretonen",Datenbasis!AM58,IF($O$3="Chaos-Auserkorene",Datenbasis!AM77,IF($O$3="Chaoszwerge - DR",Datenbasis!AM96,IF($O$3="Chaoszwerge - CC",Datenbasis!AM115,IF($O$3="Chaosrenegarten",Datenbasis!AM134,IF($O$3="Dunkelelfen",Datenbasis!AM153,F116)))))))))</f>
        <v/>
      </c>
      <c r="G65" s="187" t="str">
        <f>IF($O$3="","",IF($O$3="Amazonen",Datenbasis!AN20,IF($O$3="Schwarzorks",Datenbasis!AN39,IF($O$3="Bretonen",Datenbasis!AN58,IF($O$3="Chaos-Auserkorene",Datenbasis!AN77,IF($O$3="Chaoszwerge - DR",Datenbasis!AN96,IF($O$3="Chaoszwerge - CC",Datenbasis!AN115,IF($O$3="Chaosrenegarten",Datenbasis!AN134,IF($O$3="Dunkelelfen",Datenbasis!AN153,G116)))))))))</f>
        <v/>
      </c>
      <c r="H65" s="187" t="str">
        <f>IF($O$3="","",IF($O$3="Amazonen",Datenbasis!AO20,IF($O$3="Schwarzorks",Datenbasis!AO39,IF($O$3="Bretonen",Datenbasis!AO58,IF($O$3="Chaos-Auserkorene",Datenbasis!AO77,IF($O$3="Chaoszwerge - DR",Datenbasis!AO96,IF($O$3="Chaoszwerge - CC",Datenbasis!AO115,IF($O$3="Chaosrenegarten",Datenbasis!AO134,IF($O$3="Dunkelelfen",Datenbasis!AO153,H116)))))))))</f>
        <v/>
      </c>
      <c r="I65" s="187" t="str">
        <f>IF($O$3="","",IF($O$3="Amazonen",Datenbasis!AP20,IF($O$3="Schwarzorks",Datenbasis!AP39,IF($O$3="Bretonen",Datenbasis!AP58,IF($O$3="Chaos-Auserkorene",Datenbasis!AP77,IF($O$3="Chaoszwerge - DR",Datenbasis!AP96,IF($O$3="Chaoszwerge - CC",Datenbasis!AP115,IF($O$3="Chaosrenegarten",Datenbasis!AP134,IF($O$3="Dunkelelfen",Datenbasis!AP153,I116)))))))))</f>
        <v/>
      </c>
      <c r="J65" s="423" t="str">
        <f>IF($O$3="","",IF($O$3="Amazonen",Datenbasis!AQ20,IF($O$3="Schwarzorks",Datenbasis!AQ39,IF($O$3="Bretonen",Datenbasis!AQ58,IF($O$3="Chaos-Auserkorene",Datenbasis!AQ77,IF($O$3="Chaoszwerge - DR",Datenbasis!AQ96,IF($O$3="Chaoszwerge - CC",Datenbasis!AQ115,IF($O$3="Chaosrenegarten",Datenbasis!AQ134,IF($O$3="Dunkelelfen",Datenbasis!AQ153,J116)))))))))</f>
        <v/>
      </c>
      <c r="K65" s="423" t="str">
        <f>IF($O$3="","",IF($O$3="Amazonen",Datenbasis!AR20,IF($O$3="Schwarzorks",Datenbasis!AR39,IF($O$3="Bretonen",Datenbasis!AR58,IF($O$3="Chaos-Auserkorene",Datenbasis!AR77,IF($O$3="Chaoszwerge - DR",Datenbasis!AR96,IF($O$3="Chaoszwerge - CC",Datenbasis!AR115,IF($O$3="Chaosrenegarten",Datenbasis!AR134,IF($O$3="Dunkelelfen",Datenbasis!AR153,K116)))))))))</f>
        <v/>
      </c>
      <c r="L65" s="423" t="str">
        <f>IF($O$3="","",IF($O$3="Amazonen",Datenbasis!AS20,IF($O$3="Schwarzorks",Datenbasis!AS39,IF($O$3="Bretonen",Datenbasis!AS58,IF($O$3="Chaos-Auserkorene",Datenbasis!AS77,IF($O$3="Chaoszwerge - DR",Datenbasis!AS96,IF($O$3="Chaoszwerge - CC",Datenbasis!AS115,IF($O$3="Chaosrenegarten",Datenbasis!AS134,IF($O$3="Dunkelelfen",Datenbasis!AS153,L116)))))))))</f>
        <v/>
      </c>
      <c r="M65" s="423" t="str">
        <f>IF($O$3="","",IF($O$3="Amazonen",Datenbasis!AT20,IF($O$3="Schwarzorks",Datenbasis!AT39,IF($O$3="Bretonen",Datenbasis!AT58,IF($O$3="Chaos-Auserkorene",Datenbasis!AT77,IF($O$3="Chaoszwerge - DR",Datenbasis!AT96,IF($O$3="Chaoszwerge - CC",Datenbasis!AT115,IF($O$3="Chaosrenegarten",Datenbasis!AT134,IF($O$3="Dunkelelfen",Datenbasis!AT153,M116)))))))))</f>
        <v/>
      </c>
      <c r="N65" s="423" t="str">
        <f>IF($O$3="","",IF($O$3="Amazonen",Datenbasis!AU20,IF($O$3="Schwarzorks",Datenbasis!AU39,IF($O$3="Bretonen",Datenbasis!AU58,IF($O$3="Chaos-Auserkorene",Datenbasis!AU77,IF($O$3="Chaoszwerge - DR",Datenbasis!AU96,IF($O$3="Chaoszwerge - CC",Datenbasis!AU115,IF($O$3="Chaosrenegarten",Datenbasis!AU134,IF($O$3="Dunkelelfen",Datenbasis!AU153,N116)))))))))</f>
        <v/>
      </c>
      <c r="O65" s="188" t="str">
        <f>IF($O$3="","",IF($O$3="Amazonen",Datenbasis!AR20,IF($O$3="Schwarzorks",Datenbasis!AR39,IF($O$3="Bretonen",Datenbasis!AR58,IF($O$3="Chaos-Auserkorene",Datenbasis!AR77,IF($O$3="Chaoszwerge - DR",Datenbasis!AR96,IF($O$3="Chaoszwerge - CC",Datenbasis!AR115,IF($O$3="Chaosrenegarten",Datenbasis!AR134,IF($O$3="Dunkelelfen",Datenbasis!AR153,O116)))))))))</f>
        <v/>
      </c>
      <c r="P65" s="423" t="str">
        <f>IF($O$3="","",IF($O$3="Amazonen",Datenbasis!AU20,IF($O$3="Schwarzorks",Datenbasis!AU39,IF($O$3="Bretonen",Datenbasis!AU58,IF($O$3="Chaos-Auserkorene",Datenbasis!AU77,IF($O$3="Chaoszwerge - DR",Datenbasis!AU96,IF($O$3="Chaoszwerge - CC",Datenbasis!AU115,IF($O$3="Chaosrenegarten",Datenbasis!AU134,IF($O$3="Dunkelelfen",Datenbasis!AU153,P116)))))))))</f>
        <v/>
      </c>
      <c r="Q65" s="423" t="str">
        <f>IF($O$3="","",IF($O$3="Amazonen",Datenbasis!AX20,IF($O$3="Schwarzorks",Datenbasis!AX39,IF($O$3="Bretonen",Datenbasis!AX58,IF($O$3="Chaos-Auserkorene",Datenbasis!AX77,IF($O$3="Chaoszwerge - DR",Datenbasis!AX96,IF($O$3="Chaoszwerge - CC",Datenbasis!AX115,IF($O$3="Chaosrenegarten",Datenbasis!AX134,IF($O$3="Dunkelelfen",Datenbasis!AX153,Q116)))))))))</f>
        <v/>
      </c>
      <c r="R65" s="423" t="str">
        <f>IF($O$3="","",IF($O$3="Amazonen",Datenbasis!AY20,IF($O$3="Schwarzorks",Datenbasis!AY39,IF($O$3="Bretonen",Datenbasis!AY58,IF($O$3="Chaos-Auserkorene",Datenbasis!AY77,IF($O$3="Chaoszwerge - DR",Datenbasis!AY96,IF($O$3="Chaoszwerge - CC",Datenbasis!AY115,IF($O$3="Chaosrenegarten",Datenbasis!AY134,IF($O$3="Dunkelelfen",Datenbasis!AY153,R116)))))))))</f>
        <v/>
      </c>
      <c r="S65" s="423" t="str">
        <f>IF($O$3="","",IF($O$3="Amazonen",Datenbasis!AZ20,IF($O$3="Schwarzorks",Datenbasis!AZ39,IF($O$3="Bretonen",Datenbasis!AZ58,IF($O$3="Chaos-Auserkorene",Datenbasis!AZ77,IF($O$3="Chaoszwerge - DR",Datenbasis!AZ96,IF($O$3="Chaoszwerge - CC",Datenbasis!AZ115,IF($O$3="Chaosrenegarten",Datenbasis!AZ134,IF($O$3="Dunkelelfen",Datenbasis!AZ153,S116)))))))))</f>
        <v/>
      </c>
      <c r="T65" s="423" t="str">
        <f>IF($O$3="","",IF($O$3="Amazonen",Datenbasis!BA20,IF($O$3="Schwarzorks",Datenbasis!BA39,IF($O$3="Bretonen",Datenbasis!BA58,IF($O$3="Chaos-Auserkorene",Datenbasis!BA77,IF($O$3="Chaoszwerge - DR",Datenbasis!BA96,IF($O$3="Chaoszwerge - CC",Datenbasis!BA115,IF($O$3="Chaosrenegarten",Datenbasis!BA134,IF($O$3="Dunkelelfen",Datenbasis!BA153,T116)))))))))</f>
        <v/>
      </c>
      <c r="U65" s="423" t="str">
        <f>IF($O$3="","",IF($O$3="Amazonen",Datenbasis!BB20,IF($O$3="Schwarzorks",Datenbasis!BB39,IF($O$3="Bretonen",Datenbasis!BB58,IF($O$3="Chaos-Auserkorene",Datenbasis!BB77,IF($O$3="Chaoszwerge - DR",Datenbasis!BB96,IF($O$3="Chaoszwerge - CC",Datenbasis!BB115,IF($O$3="Chaosrenegarten",Datenbasis!BB134,IF($O$3="Dunkelelfen",Datenbasis!BB153,U116)))))))))</f>
        <v/>
      </c>
      <c r="V65" s="423" t="str">
        <f>IF($O$3="","",IF($O$3="Amazonen",Datenbasis!BC20,IF($O$3="Schwarzorks",Datenbasis!BC39,IF($O$3="Bretonen",Datenbasis!BC58,IF($O$3="Chaos-Auserkorene",Datenbasis!BC77,IF($O$3="Chaoszwerge - DR",Datenbasis!BC96,IF($O$3="Chaoszwerge - CC",Datenbasis!BC115,IF($O$3="Chaosrenegarten",Datenbasis!BC134,IF($O$3="Dunkelelfen",Datenbasis!BC153,V116)))))))))</f>
        <v/>
      </c>
      <c r="W65" s="423" t="str">
        <f>IF($O$3="","",IF($O$3="Amazonen",Datenbasis!BD20,IF($O$3="Schwarzorks",Datenbasis!BD39,IF($O$3="Bretonen",Datenbasis!BD58,IF($O$3="Chaos-Auserkorene",Datenbasis!BD77,IF($O$3="Chaoszwerge - DR",Datenbasis!BD96,IF($O$3="Chaoszwerge - CC",Datenbasis!BD115,IF($O$3="Chaosrenegarten",Datenbasis!BD134,IF($O$3="Dunkelelfen",Datenbasis!BD153,W116)))))))))</f>
        <v/>
      </c>
      <c r="X65" s="423" t="str">
        <f>IF($O$3="","",IF($O$3="Amazonen",Datenbasis!BE20,IF($O$3="Schwarzorks",Datenbasis!BE39,IF($O$3="Bretonen",Datenbasis!BE58,IF($O$3="Chaos-Auserkorene",Datenbasis!BE77,IF($O$3="Chaoszwerge - DR",Datenbasis!BE96,IF($O$3="Chaoszwerge - CC",Datenbasis!BE115,IF($O$3="Chaosrenegarten",Datenbasis!BE134,IF($O$3="Dunkelelfen",Datenbasis!BE153,X116)))))))))</f>
        <v/>
      </c>
      <c r="Z65" s="460"/>
      <c r="AA65" s="132">
        <v>1</v>
      </c>
      <c r="AB65" s="127" t="s">
        <v>295</v>
      </c>
      <c r="AC65" s="147"/>
      <c r="AD65" s="148"/>
      <c r="AE65" s="149"/>
      <c r="AF65" s="150"/>
      <c r="AG65" s="151"/>
      <c r="AH65" s="151"/>
      <c r="AI65" s="151"/>
      <c r="AJ65" s="165"/>
      <c r="AK65" s="153"/>
      <c r="AL65" s="154"/>
      <c r="AM65" s="154"/>
      <c r="AN65" s="154"/>
      <c r="AO65" s="155"/>
      <c r="AP65" s="178">
        <f>IF(OR(AC65&gt;0,AD65&gt;0),"P",IF(AE65&gt;0,"S",IF(OR(AF65&gt;0,AG65&gt;0,AH65&gt;0,AI65&gt;0,AJ65&gt;0),"E",0)))</f>
        <v>0</v>
      </c>
      <c r="AQ65" s="236"/>
      <c r="AR65" s="181">
        <f>IF(AC65&gt;0,3,IF(AD65&gt;0,6,IF(AE65&gt;0,10,IF(OR(AF65&gt;0,AG65&gt;0,AH65&gt;0,AI65&gt;0,AJ65&gt;0),14,0))))</f>
        <v>0</v>
      </c>
      <c r="AS65" s="463"/>
      <c r="AT65" s="473"/>
      <c r="AU65" s="182">
        <f>IF(AC65&gt;0,20000,IF(AD65&gt;0,20000,IF(AE65&gt;0,40000,IF(AF65&gt;0,20000,IF(AG65&gt;0,60000,IF(AH65&gt;0,30000,IF(AI65&gt;0,20000,IF(AJ65&gt;0,10000,0))))))))</f>
        <v>0</v>
      </c>
      <c r="AV65" s="562">
        <f>IF(OR(AQ65="Ausweichen",AQ65="Blocken",AQ65="Knochenbrecher",AQ65="Unterstützen"),10000,0)</f>
        <v>0</v>
      </c>
      <c r="AW65" s="557"/>
      <c r="AX65" s="543"/>
      <c r="AY65" s="549"/>
      <c r="AZ65" s="555"/>
    </row>
    <row r="66" spans="1:52" s="71" customFormat="1" ht="15.6" customHeight="1" x14ac:dyDescent="0.3">
      <c r="A66" s="65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Z66" s="460"/>
      <c r="AA66" s="132">
        <v>2</v>
      </c>
      <c r="AB66" s="127" t="s">
        <v>296</v>
      </c>
      <c r="AC66" s="147"/>
      <c r="AD66" s="148"/>
      <c r="AE66" s="149"/>
      <c r="AF66" s="150"/>
      <c r="AG66" s="151"/>
      <c r="AH66" s="151"/>
      <c r="AI66" s="151"/>
      <c r="AJ66" s="165"/>
      <c r="AK66" s="153"/>
      <c r="AL66" s="154"/>
      <c r="AM66" s="154"/>
      <c r="AN66" s="154"/>
      <c r="AO66" s="155"/>
      <c r="AP66" s="178">
        <f>IF(OR(AC66&gt;0,AD66&gt;0),"P",IF(AE66&gt;0,"S",IF(OR(AF66&gt;0,AG66&gt;0,AH66&gt;0,AI66&gt;0,AJ66&gt;0),"E",0)))</f>
        <v>0</v>
      </c>
      <c r="AQ66" s="236"/>
      <c r="AR66" s="181">
        <f>IF(AC66&gt;0,4,IF(AD66&gt;0,8,IF(AE66&gt;0,12,IF(OR(AF66&gt;0,AG66&gt;0,AH66&gt;0,AI66&gt;0,AJ66&gt;0),16,0))))</f>
        <v>0</v>
      </c>
      <c r="AS66" s="463"/>
      <c r="AT66" s="473"/>
      <c r="AU66" s="182">
        <f>IF(AC66&gt;0,20000,IF(AD66&gt;0,20000,IF(AE66&gt;0,40000,IF(AF66&gt;0,20000,IF(AG66&gt;0,60000,IF(AH66&gt;0,30000,IF(AI66&gt;0,20000,IF(AJ66&gt;0,10000,0))))))))</f>
        <v>0</v>
      </c>
      <c r="AV66" s="562">
        <f>IF(OR(AQ66="Ausweichen",AQ66="Blocken",AQ66="Knochenbrecher",AQ66="Unterstützen"),10000,0)</f>
        <v>0</v>
      </c>
      <c r="AW66" s="557"/>
      <c r="AX66" s="543"/>
      <c r="AY66" s="549"/>
      <c r="AZ66" s="555"/>
    </row>
    <row r="67" spans="1:52" s="71" customFormat="1" ht="20.100000000000001" customHeight="1" x14ac:dyDescent="0.3">
      <c r="A67" s="65"/>
      <c r="B67" s="192" t="s">
        <v>258</v>
      </c>
      <c r="C67" s="193"/>
      <c r="D67" s="193"/>
      <c r="E67" s="194"/>
      <c r="F67" s="194"/>
      <c r="G67" s="194"/>
      <c r="H67" s="194"/>
      <c r="I67" s="194"/>
      <c r="J67" s="195"/>
      <c r="K67" s="195"/>
      <c r="L67" s="195"/>
      <c r="M67" s="195"/>
      <c r="N67" s="196"/>
      <c r="O67" s="437" t="s">
        <v>259</v>
      </c>
      <c r="P67" s="438"/>
      <c r="Q67" s="438"/>
      <c r="R67" s="438"/>
      <c r="S67" s="438"/>
      <c r="T67" s="438"/>
      <c r="U67" s="438"/>
      <c r="V67" s="438"/>
      <c r="W67" s="438"/>
      <c r="X67" s="439"/>
      <c r="Z67" s="460"/>
      <c r="AA67" s="132">
        <v>3</v>
      </c>
      <c r="AB67" s="127" t="s">
        <v>297</v>
      </c>
      <c r="AC67" s="147"/>
      <c r="AD67" s="148"/>
      <c r="AE67" s="149"/>
      <c r="AF67" s="150"/>
      <c r="AG67" s="151"/>
      <c r="AH67" s="151"/>
      <c r="AI67" s="151"/>
      <c r="AJ67" s="165"/>
      <c r="AK67" s="153"/>
      <c r="AL67" s="154"/>
      <c r="AM67" s="154"/>
      <c r="AN67" s="154"/>
      <c r="AO67" s="155"/>
      <c r="AP67" s="178">
        <f>IF(OR(AC67&gt;0,AD67&gt;0),"P",IF(AE67&gt;0,"S",IF(OR(AF67&gt;0,AG67&gt;0,AH67&gt;0,AI67&gt;0,AJ67&gt;0),"E",0)))</f>
        <v>0</v>
      </c>
      <c r="AQ67" s="236"/>
      <c r="AR67" s="181">
        <f>IF(AC67&gt;0,6,IF(AD67&gt;0,12,IF(AE67&gt;0,16,IF(OR(AF67&gt;0,AG67&gt;0,AH67&gt;0,AI67&gt;0,AJ67&gt;0),20,0))))</f>
        <v>0</v>
      </c>
      <c r="AS67" s="463"/>
      <c r="AT67" s="473"/>
      <c r="AU67" s="182">
        <f>IF(AC67&gt;0,20000,IF(AD67&gt;0,20000,IF(AE67&gt;0,40000,IF(AF67&gt;0,20000,IF(AG67&gt;0,60000,IF(AH67&gt;0,30000,IF(AI67&gt;0,20000,IF(AJ67&gt;0,10000,0))))))))</f>
        <v>0</v>
      </c>
      <c r="AV67" s="562">
        <f>IF(OR(AQ67="Ausweichen",AQ67="Blocken",AQ67="Knochenbrecher",AQ67="Unterstützen"),10000,0)</f>
        <v>0</v>
      </c>
      <c r="AW67" s="557"/>
      <c r="AX67" s="543"/>
      <c r="AY67" s="549"/>
      <c r="AZ67" s="555"/>
    </row>
    <row r="68" spans="1:52" s="71" customFormat="1" ht="20.100000000000001" customHeight="1" x14ac:dyDescent="0.3">
      <c r="A68" s="65"/>
      <c r="B68" s="197" t="s">
        <v>266</v>
      </c>
      <c r="C68" s="410" t="s">
        <v>260</v>
      </c>
      <c r="D68" s="412" t="s">
        <v>1107</v>
      </c>
      <c r="E68" s="412"/>
      <c r="F68" s="412"/>
      <c r="G68" s="412"/>
      <c r="H68" s="412"/>
      <c r="I68" s="197" t="s">
        <v>261</v>
      </c>
      <c r="J68" s="412" t="s">
        <v>1120</v>
      </c>
      <c r="K68" s="412"/>
      <c r="L68" s="412"/>
      <c r="M68" s="412"/>
      <c r="N68" s="413"/>
      <c r="O68" s="440" t="str">
        <f>IF(O3="","",VLOOKUP(O3,Datenbasis!CR2:CZ39,6,FALSE))</f>
        <v/>
      </c>
      <c r="P68" s="441"/>
      <c r="Q68" s="441"/>
      <c r="R68" s="441"/>
      <c r="S68" s="441"/>
      <c r="T68" s="441"/>
      <c r="U68" s="441"/>
      <c r="V68" s="441"/>
      <c r="W68" s="441"/>
      <c r="X68" s="441"/>
      <c r="Z68" s="460"/>
      <c r="AA68" s="132">
        <v>4</v>
      </c>
      <c r="AB68" s="127" t="s">
        <v>298</v>
      </c>
      <c r="AC68" s="147"/>
      <c r="AD68" s="148"/>
      <c r="AE68" s="149"/>
      <c r="AF68" s="150"/>
      <c r="AG68" s="151"/>
      <c r="AH68" s="151"/>
      <c r="AI68" s="151"/>
      <c r="AJ68" s="165"/>
      <c r="AK68" s="153"/>
      <c r="AL68" s="154"/>
      <c r="AM68" s="154"/>
      <c r="AN68" s="154"/>
      <c r="AO68" s="155"/>
      <c r="AP68" s="178">
        <f>IF(OR(AC68&gt;0,AD68&gt;0),"P",IF(AE68&gt;0,"S",IF(OR(AF68&gt;0,AG68&gt;0,AH68&gt;0,AI68&gt;0,AJ68&gt;0),"E",0)))</f>
        <v>0</v>
      </c>
      <c r="AQ68" s="236"/>
      <c r="AR68" s="181">
        <f>IF(AC68&gt;0,8,IF(AD68&gt;0,16,IF(AE68&gt;0,20,IF(OR(AF68&gt;0,AG68&gt;0,AH68&gt;0,AI68&gt;0,AJ68&gt;0),24,0))))</f>
        <v>0</v>
      </c>
      <c r="AS68" s="463"/>
      <c r="AT68" s="473"/>
      <c r="AU68" s="182">
        <f>IF(AC68&gt;0,20000,IF(AD68&gt;0,20000,IF(AE68&gt;0,40000,IF(AF68&gt;0,20000,IF(AG68&gt;0,60000,IF(AH68&gt;0,30000,IF(AI68&gt;0,20000,IF(AJ68&gt;0,10000,0))))))))</f>
        <v>0</v>
      </c>
      <c r="AV68" s="562">
        <f>IF(OR(AQ68="Ausweichen",AQ68="Blocken",AQ68="Knochenbrecher",AQ68="Unterstützen"),10000,0)</f>
        <v>0</v>
      </c>
      <c r="AW68" s="557"/>
      <c r="AX68" s="543"/>
      <c r="AY68" s="549"/>
      <c r="AZ68" s="555"/>
    </row>
    <row r="69" spans="1:52" s="71" customFormat="1" ht="20.100000000000001" customHeight="1" x14ac:dyDescent="0.3">
      <c r="A69" s="65"/>
      <c r="B69" s="198" t="s">
        <v>266</v>
      </c>
      <c r="C69" s="411" t="s">
        <v>262</v>
      </c>
      <c r="D69" s="414" t="s">
        <v>1108</v>
      </c>
      <c r="E69" s="414"/>
      <c r="F69" s="414"/>
      <c r="G69" s="414"/>
      <c r="H69" s="414"/>
      <c r="I69" s="199" t="s">
        <v>263</v>
      </c>
      <c r="J69" s="414" t="s">
        <v>271</v>
      </c>
      <c r="K69" s="414"/>
      <c r="L69" s="414"/>
      <c r="M69" s="414"/>
      <c r="N69" s="415"/>
      <c r="O69" s="447"/>
      <c r="P69" s="448"/>
      <c r="Q69" s="448"/>
      <c r="R69" s="448"/>
      <c r="S69" s="448"/>
      <c r="T69" s="448"/>
      <c r="U69" s="448"/>
      <c r="V69" s="448"/>
      <c r="W69" s="448"/>
      <c r="X69" s="448"/>
      <c r="Z69" s="460"/>
      <c r="AA69" s="132">
        <v>5</v>
      </c>
      <c r="AB69" s="127" t="s">
        <v>299</v>
      </c>
      <c r="AC69" s="147"/>
      <c r="AD69" s="148"/>
      <c r="AE69" s="149"/>
      <c r="AF69" s="150"/>
      <c r="AG69" s="151"/>
      <c r="AH69" s="151"/>
      <c r="AI69" s="151"/>
      <c r="AJ69" s="165"/>
      <c r="AK69" s="153"/>
      <c r="AL69" s="154"/>
      <c r="AM69" s="154"/>
      <c r="AN69" s="154"/>
      <c r="AO69" s="155"/>
      <c r="AP69" s="178">
        <f>IF(OR(AC69&gt;0,AD69&gt;0),"P",IF(AE69&gt;0,"S",IF(OR(AF69&gt;0,AG69&gt;0,AH69&gt;0,AI69&gt;0,AJ69&gt;0),"E",0)))</f>
        <v>0</v>
      </c>
      <c r="AQ69" s="236"/>
      <c r="AR69" s="181">
        <f>IF(AC69&gt;0,10,IF(AD69&gt;0,20,IF(AE69&gt;0,24,IF(OR(AF69&gt;0,AG69&gt;0,AH69&gt;0,AI69&gt;0,AJ69&gt;0),28,0))))</f>
        <v>0</v>
      </c>
      <c r="AS69" s="463"/>
      <c r="AT69" s="473"/>
      <c r="AU69" s="182">
        <f>IF(AC69&gt;0,20000,IF(AD69&gt;0,20000,IF(AE69&gt;0,40000,IF(AF69&gt;0,20000,IF(AG69&gt;0,60000,IF(AH69&gt;0,30000,IF(AI69&gt;0,20000,IF(AJ69&gt;0,10000,0))))))))</f>
        <v>0</v>
      </c>
      <c r="AV69" s="562">
        <f>IF(OR(AQ69="Ausweichen",AQ69="Blocken",AQ69="Knochenbrecher",AQ69="Unterstützen"),10000,0)</f>
        <v>0</v>
      </c>
      <c r="AW69" s="557"/>
      <c r="AX69" s="543"/>
      <c r="AY69" s="549"/>
      <c r="AZ69" s="555"/>
    </row>
    <row r="70" spans="1:52" s="71" customFormat="1" ht="20.100000000000001" customHeight="1" thickBot="1" x14ac:dyDescent="0.35">
      <c r="A70" s="65"/>
      <c r="B70" s="197" t="s">
        <v>264</v>
      </c>
      <c r="C70" s="410" t="s">
        <v>265</v>
      </c>
      <c r="D70" s="412" t="s">
        <v>1105</v>
      </c>
      <c r="E70" s="412"/>
      <c r="F70" s="412"/>
      <c r="G70" s="412"/>
      <c r="H70" s="412"/>
      <c r="I70" s="197"/>
      <c r="J70" s="412"/>
      <c r="K70" s="412"/>
      <c r="L70" s="412"/>
      <c r="M70" s="412"/>
      <c r="N70" s="413"/>
      <c r="O70" s="445"/>
      <c r="P70" s="446"/>
      <c r="Q70" s="446"/>
      <c r="R70" s="446"/>
      <c r="S70" s="446"/>
      <c r="T70" s="446"/>
      <c r="U70" s="446"/>
      <c r="V70" s="446"/>
      <c r="W70" s="446"/>
      <c r="X70" s="446"/>
      <c r="Z70" s="461"/>
      <c r="AA70" s="133">
        <v>6</v>
      </c>
      <c r="AB70" s="128" t="s">
        <v>300</v>
      </c>
      <c r="AC70" s="156"/>
      <c r="AD70" s="157"/>
      <c r="AE70" s="158"/>
      <c r="AF70" s="159"/>
      <c r="AG70" s="160"/>
      <c r="AH70" s="160"/>
      <c r="AI70" s="160"/>
      <c r="AJ70" s="166"/>
      <c r="AK70" s="162"/>
      <c r="AL70" s="163"/>
      <c r="AM70" s="163"/>
      <c r="AN70" s="163"/>
      <c r="AO70" s="164"/>
      <c r="AP70" s="179">
        <f>IF(OR(AC70&gt;0,AD70&gt;0),"P",IF(AE70&gt;0,"S",IF(OR(AF70&gt;0,AG70&gt;0,AH70&gt;0,AI70&gt;0,AJ70&gt;0),"E",0)))</f>
        <v>0</v>
      </c>
      <c r="AQ70" s="237"/>
      <c r="AR70" s="183">
        <f>IF(AC70&gt;0,15,IF(AD70&gt;0,30,IF(AE70&gt;0,34,IF(OR(AF70&gt;0,AG70&gt;0,AH70&gt;0,AI70&gt;0,AJ70&gt;0),38,0))))</f>
        <v>0</v>
      </c>
      <c r="AS70" s="464"/>
      <c r="AT70" s="474"/>
      <c r="AU70" s="184">
        <f>IF(AC70&gt;0,20000,IF(AD70&gt;0,20000,IF(AE70&gt;0,40000,IF(AF70&gt;0,20000,IF(AG70&gt;0,60000,IF(AH70&gt;0,30000,IF(AI70&gt;0,20000,IF(AJ70&gt;0,10000,0))))))))</f>
        <v>0</v>
      </c>
      <c r="AV70" s="563">
        <f>IF(OR(AQ70="Ausweichen",AQ70="Blocken",AQ70="Knochenbrecher",AQ70="Unterstützen"),10000,0)</f>
        <v>0</v>
      </c>
      <c r="AW70" s="558"/>
      <c r="AX70" s="544"/>
      <c r="AY70" s="550"/>
      <c r="AZ70" s="555"/>
    </row>
    <row r="71" spans="1:52" s="71" customFormat="1" ht="20.100000000000001" customHeight="1" x14ac:dyDescent="0.3">
      <c r="A71" s="65"/>
      <c r="B71" s="198" t="s">
        <v>263</v>
      </c>
      <c r="C71" s="411" t="s">
        <v>1106</v>
      </c>
      <c r="D71" s="414" t="s">
        <v>1109</v>
      </c>
      <c r="E71" s="414"/>
      <c r="F71" s="414"/>
      <c r="G71" s="414"/>
      <c r="H71" s="414"/>
      <c r="I71" s="198"/>
      <c r="J71" s="414"/>
      <c r="K71" s="414"/>
      <c r="L71" s="414"/>
      <c r="M71" s="414"/>
      <c r="N71" s="415"/>
      <c r="O71" s="437" t="s">
        <v>459</v>
      </c>
      <c r="P71" s="438"/>
      <c r="Q71" s="438"/>
      <c r="R71" s="438"/>
      <c r="S71" s="438"/>
      <c r="T71" s="438"/>
      <c r="U71" s="438"/>
      <c r="V71" s="438"/>
      <c r="W71" s="438"/>
      <c r="X71" s="439"/>
      <c r="Z71" s="459">
        <v>10</v>
      </c>
      <c r="AA71" s="131">
        <v>0</v>
      </c>
      <c r="AB71" s="126" t="s">
        <v>294</v>
      </c>
      <c r="AC71" s="238"/>
      <c r="AD71" s="239"/>
      <c r="AE71" s="240"/>
      <c r="AF71" s="241"/>
      <c r="AG71" s="242"/>
      <c r="AH71" s="242"/>
      <c r="AI71" s="242"/>
      <c r="AJ71" s="246"/>
      <c r="AK71" s="244"/>
      <c r="AL71" s="242"/>
      <c r="AM71" s="242"/>
      <c r="AN71" s="242"/>
      <c r="AO71" s="243"/>
      <c r="AP71" s="177">
        <f>IF(OR(AC71&gt;0,AD71&gt;0),"P",IF(AE71&gt;0,"S",IF(OR(AF71&gt;0,AG71&gt;0,AH71&gt;0,AI71&gt;0,AJ71&gt;0),"E",0)))</f>
        <v>0</v>
      </c>
      <c r="AQ71" s="245"/>
      <c r="AR71" s="180"/>
      <c r="AS71" s="462">
        <f>SUM(AR72:AR77)</f>
        <v>0</v>
      </c>
      <c r="AT71" s="472" t="str">
        <f>IF(AND(AR72&gt;0,AR73=0,AR74=0,AR75=0,AR76=0,AR77=0),", "&amp;AQ72,IF(AND(AR72&gt;0,AR73&gt;0,AR74=0,AR75=0,AR76=0,AR77=0),", "&amp;AQ72&amp;", "&amp;AQ73,IF(AND(AR72&gt;0,AR73&gt;0,AR74&gt;0,AR75=0,AR76=0,AR77=0),", "&amp;AQ72&amp;", "&amp;AQ73&amp;", "&amp;AQ74,IF(AND(AR72&gt;0,AR73&gt;0,AR74&gt;0,AR75&gt;0,AR76=0,AR77=0),", "&amp;AQ72&amp;", "&amp;AQ73&amp;", "&amp;AQ74&amp;", "&amp;AQ75,IF(AND(AR72&gt;0,AR73&gt;0,AR74&gt;0,AR75&gt;0,AR76&gt;0,AR77=0),", "&amp;AQ72&amp;", "&amp;AQ73&amp;", "&amp;AQ74&amp;", "&amp;AQ75&amp;", "&amp;AQ76,IF(AND(AR72&gt;0,AR73&gt;0,AR74&gt;0,AR75&gt;0,AR76&gt;0,AR77&gt;0),", "&amp;AQ72&amp;", "&amp;AQ73&amp;", "&amp;AQ74&amp;", "&amp;AQ75&amp;", "&amp;AQ76&amp;", "&amp;AQ77,""))))))</f>
        <v/>
      </c>
      <c r="AU71" s="560"/>
      <c r="AV71" s="561"/>
      <c r="AW71" s="556">
        <f>SUM(AU72:AU77)+SUM(AV72:AV77)</f>
        <v>0</v>
      </c>
      <c r="AX71" s="547">
        <f>IF(O17="",0,O17+AW71)</f>
        <v>0</v>
      </c>
      <c r="AY71" s="548">
        <f>IF(O17="",0,IF(OR(D17="Rotzling-Feldspieler (Ro)",D17="Rotzling-Feldspieler-Geselle (Ro)",D17="Gnoblar-Feldspieler (O-DR)",D17="Gnoblar-Feldspieler-Geselle (O-DR)",D17="Gnoblar-Feldspieler (O-WS)",D17="Gnoblar-Feldspieler-Geselle (O-WS)"),AX71-15000,IF(T17="Ja",0,AX71)))</f>
        <v>0</v>
      </c>
      <c r="AZ71" s="554"/>
    </row>
    <row r="72" spans="1:52" s="71" customFormat="1" ht="20.100000000000001" customHeight="1" x14ac:dyDescent="0.3">
      <c r="A72" s="65"/>
      <c r="B72" s="197" t="s">
        <v>264</v>
      </c>
      <c r="C72" s="410" t="s">
        <v>1119</v>
      </c>
      <c r="D72" s="412" t="s">
        <v>1118</v>
      </c>
      <c r="E72" s="412"/>
      <c r="F72" s="412"/>
      <c r="G72" s="412"/>
      <c r="H72" s="412"/>
      <c r="I72" s="197"/>
      <c r="J72" s="412"/>
      <c r="K72" s="412"/>
      <c r="L72" s="412"/>
      <c r="M72" s="412"/>
      <c r="N72" s="413"/>
      <c r="O72" s="440" t="str">
        <f>IF(O3="","",VLOOKUP(O3,Datenbasis!CR2:CZ39,7,FALSE))</f>
        <v/>
      </c>
      <c r="P72" s="441"/>
      <c r="Q72" s="441"/>
      <c r="R72" s="441"/>
      <c r="S72" s="441"/>
      <c r="T72" s="441"/>
      <c r="U72" s="441"/>
      <c r="V72" s="441"/>
      <c r="W72" s="441"/>
      <c r="X72" s="442"/>
      <c r="Z72" s="460"/>
      <c r="AA72" s="132">
        <v>1</v>
      </c>
      <c r="AB72" s="127" t="s">
        <v>295</v>
      </c>
      <c r="AC72" s="147"/>
      <c r="AD72" s="148"/>
      <c r="AE72" s="149"/>
      <c r="AF72" s="150"/>
      <c r="AG72" s="151"/>
      <c r="AH72" s="151"/>
      <c r="AI72" s="151"/>
      <c r="AJ72" s="165"/>
      <c r="AK72" s="153"/>
      <c r="AL72" s="154"/>
      <c r="AM72" s="154"/>
      <c r="AN72" s="154"/>
      <c r="AO72" s="155"/>
      <c r="AP72" s="178">
        <f>IF(OR(AC72&gt;0,AD72&gt;0),"P",IF(AE72&gt;0,"S",IF(OR(AF72&gt;0,AG72&gt;0,AH72&gt;0,AI72&gt;0,AJ72&gt;0),"E",0)))</f>
        <v>0</v>
      </c>
      <c r="AQ72" s="236"/>
      <c r="AR72" s="181">
        <f>IF(AC72&gt;0,3,IF(AD72&gt;0,6,IF(AE72&gt;0,10,IF(OR(AF72&gt;0,AG72&gt;0,AH72&gt;0,AI72&gt;0,AJ72&gt;0),14,0))))</f>
        <v>0</v>
      </c>
      <c r="AS72" s="463"/>
      <c r="AT72" s="473"/>
      <c r="AU72" s="182">
        <f>IF(AC72&gt;0,20000,IF(AD72&gt;0,20000,IF(AE72&gt;0,40000,IF(AF72&gt;0,20000,IF(AG72&gt;0,60000,IF(AH72&gt;0,30000,IF(AI72&gt;0,20000,IF(AJ72&gt;0,10000,0))))))))</f>
        <v>0</v>
      </c>
      <c r="AV72" s="562">
        <f>IF(OR(AQ72="Ausweichen",AQ72="Blocken",AQ72="Knochenbrecher",AQ72="Unterstützen"),10000,0)</f>
        <v>0</v>
      </c>
      <c r="AW72" s="557"/>
      <c r="AX72" s="543"/>
      <c r="AY72" s="549"/>
      <c r="AZ72" s="555"/>
    </row>
    <row r="73" spans="1:52" s="71" customFormat="1" ht="20.100000000000001" customHeight="1" x14ac:dyDescent="0.3">
      <c r="A73" s="65"/>
      <c r="B73" s="198" t="s">
        <v>267</v>
      </c>
      <c r="C73" s="411" t="s">
        <v>268</v>
      </c>
      <c r="D73" s="414" t="s">
        <v>1110</v>
      </c>
      <c r="E73" s="414"/>
      <c r="F73" s="414"/>
      <c r="G73" s="414"/>
      <c r="H73" s="414"/>
      <c r="I73" s="199"/>
      <c r="J73" s="414"/>
      <c r="K73" s="414"/>
      <c r="L73" s="414"/>
      <c r="M73" s="414"/>
      <c r="N73" s="415"/>
      <c r="O73" s="437" t="s">
        <v>460</v>
      </c>
      <c r="P73" s="438"/>
      <c r="Q73" s="438"/>
      <c r="R73" s="438"/>
      <c r="S73" s="438"/>
      <c r="T73" s="438"/>
      <c r="U73" s="438"/>
      <c r="V73" s="438"/>
      <c r="W73" s="438"/>
      <c r="X73" s="439"/>
      <c r="Z73" s="460"/>
      <c r="AA73" s="132">
        <v>2</v>
      </c>
      <c r="AB73" s="127" t="s">
        <v>296</v>
      </c>
      <c r="AC73" s="147"/>
      <c r="AD73" s="148"/>
      <c r="AE73" s="149"/>
      <c r="AF73" s="150"/>
      <c r="AG73" s="151"/>
      <c r="AH73" s="151"/>
      <c r="AI73" s="151"/>
      <c r="AJ73" s="165"/>
      <c r="AK73" s="153"/>
      <c r="AL73" s="154"/>
      <c r="AM73" s="154"/>
      <c r="AN73" s="154"/>
      <c r="AO73" s="155"/>
      <c r="AP73" s="178">
        <f>IF(OR(AC73&gt;0,AD73&gt;0),"P",IF(AE73&gt;0,"S",IF(OR(AF73&gt;0,AG73&gt;0,AH73&gt;0,AI73&gt;0,AJ73&gt;0),"E",0)))</f>
        <v>0</v>
      </c>
      <c r="AQ73" s="236"/>
      <c r="AR73" s="181">
        <f>IF(AC73&gt;0,4,IF(AD73&gt;0,8,IF(AE73&gt;0,12,IF(OR(AF73&gt;0,AG73&gt;0,AH73&gt;0,AI73&gt;0,AJ73&gt;0),16,0))))</f>
        <v>0</v>
      </c>
      <c r="AS73" s="463"/>
      <c r="AT73" s="473"/>
      <c r="AU73" s="182">
        <f>IF(AC73&gt;0,20000,IF(AD73&gt;0,20000,IF(AE73&gt;0,40000,IF(AF73&gt;0,20000,IF(AG73&gt;0,60000,IF(AH73&gt;0,30000,IF(AI73&gt;0,20000,IF(AJ73&gt;0,10000,0))))))))</f>
        <v>0</v>
      </c>
      <c r="AV73" s="562">
        <f>IF(OR(AQ73="Ausweichen",AQ73="Blocken",AQ73="Knochenbrecher",AQ73="Unterstützen"),10000,0)</f>
        <v>0</v>
      </c>
      <c r="AW73" s="557"/>
      <c r="AX73" s="543"/>
      <c r="AY73" s="549"/>
      <c r="AZ73" s="555"/>
    </row>
    <row r="74" spans="1:52" s="71" customFormat="1" ht="20.100000000000001" customHeight="1" x14ac:dyDescent="0.3">
      <c r="A74" s="65"/>
      <c r="B74" s="197" t="s">
        <v>261</v>
      </c>
      <c r="C74" s="410" t="s">
        <v>269</v>
      </c>
      <c r="D74" s="412" t="s">
        <v>1112</v>
      </c>
      <c r="E74" s="412"/>
      <c r="F74" s="412"/>
      <c r="G74" s="412"/>
      <c r="H74" s="412"/>
      <c r="I74" s="197"/>
      <c r="J74" s="412"/>
      <c r="K74" s="412"/>
      <c r="L74" s="412"/>
      <c r="M74" s="412"/>
      <c r="N74" s="413"/>
      <c r="O74" s="440" t="str">
        <f>IF(O3="","",VLOOKUP(O3,Datenbasis!CR2:CZ39,8,FALSE))</f>
        <v/>
      </c>
      <c r="P74" s="441"/>
      <c r="Q74" s="441"/>
      <c r="R74" s="441"/>
      <c r="S74" s="441"/>
      <c r="T74" s="441"/>
      <c r="U74" s="441"/>
      <c r="V74" s="441"/>
      <c r="W74" s="441"/>
      <c r="X74" s="442"/>
      <c r="Z74" s="460"/>
      <c r="AA74" s="132">
        <v>3</v>
      </c>
      <c r="AB74" s="127" t="s">
        <v>297</v>
      </c>
      <c r="AC74" s="147"/>
      <c r="AD74" s="148"/>
      <c r="AE74" s="149"/>
      <c r="AF74" s="150"/>
      <c r="AG74" s="151"/>
      <c r="AH74" s="151"/>
      <c r="AI74" s="151"/>
      <c r="AJ74" s="165"/>
      <c r="AK74" s="153"/>
      <c r="AL74" s="154"/>
      <c r="AM74" s="154"/>
      <c r="AN74" s="154"/>
      <c r="AO74" s="155"/>
      <c r="AP74" s="178">
        <f>IF(OR(AC74&gt;0,AD74&gt;0),"P",IF(AE74&gt;0,"S",IF(OR(AF74&gt;0,AG74&gt;0,AH74&gt;0,AI74&gt;0,AJ74&gt;0),"E",0)))</f>
        <v>0</v>
      </c>
      <c r="AQ74" s="236"/>
      <c r="AR74" s="181">
        <f>IF(AC74&gt;0,6,IF(AD74&gt;0,12,IF(AE74&gt;0,16,IF(OR(AF74&gt;0,AG74&gt;0,AH74&gt;0,AI74&gt;0,AJ74&gt;0),20,0))))</f>
        <v>0</v>
      </c>
      <c r="AS74" s="463"/>
      <c r="AT74" s="473"/>
      <c r="AU74" s="182">
        <f>IF(AC74&gt;0,20000,IF(AD74&gt;0,20000,IF(AE74&gt;0,40000,IF(AF74&gt;0,20000,IF(AG74&gt;0,60000,IF(AH74&gt;0,30000,IF(AI74&gt;0,20000,IF(AJ74&gt;0,10000,0))))))))</f>
        <v>0</v>
      </c>
      <c r="AV74" s="562">
        <f>IF(OR(AQ74="Ausweichen",AQ74="Blocken",AQ74="Knochenbrecher",AQ74="Unterstützen"),10000,0)</f>
        <v>0</v>
      </c>
      <c r="AW74" s="557"/>
      <c r="AX74" s="543"/>
      <c r="AY74" s="549"/>
      <c r="AZ74" s="555"/>
    </row>
    <row r="75" spans="1:52" s="71" customFormat="1" ht="20.100000000000001" customHeight="1" x14ac:dyDescent="0.3">
      <c r="A75" s="65"/>
      <c r="B75" s="198" t="s">
        <v>264</v>
      </c>
      <c r="C75" s="411" t="s">
        <v>270</v>
      </c>
      <c r="D75" s="414" t="s">
        <v>1114</v>
      </c>
      <c r="E75" s="414"/>
      <c r="F75" s="414"/>
      <c r="G75" s="414"/>
      <c r="H75" s="414"/>
      <c r="I75" s="199"/>
      <c r="J75" s="414"/>
      <c r="K75" s="414"/>
      <c r="L75" s="414"/>
      <c r="M75" s="414"/>
      <c r="N75" s="415"/>
      <c r="O75" s="437" t="s">
        <v>489</v>
      </c>
      <c r="P75" s="438"/>
      <c r="Q75" s="438"/>
      <c r="R75" s="438"/>
      <c r="S75" s="438"/>
      <c r="T75" s="438"/>
      <c r="U75" s="438"/>
      <c r="V75" s="438"/>
      <c r="W75" s="438"/>
      <c r="X75" s="439"/>
      <c r="Z75" s="460"/>
      <c r="AA75" s="132">
        <v>4</v>
      </c>
      <c r="AB75" s="127" t="s">
        <v>298</v>
      </c>
      <c r="AC75" s="147"/>
      <c r="AD75" s="148"/>
      <c r="AE75" s="149"/>
      <c r="AF75" s="150"/>
      <c r="AG75" s="151"/>
      <c r="AH75" s="151"/>
      <c r="AI75" s="151"/>
      <c r="AJ75" s="165"/>
      <c r="AK75" s="153"/>
      <c r="AL75" s="154"/>
      <c r="AM75" s="154"/>
      <c r="AN75" s="154"/>
      <c r="AO75" s="155"/>
      <c r="AP75" s="178">
        <f>IF(OR(AC75&gt;0,AD75&gt;0),"P",IF(AE75&gt;0,"S",IF(OR(AF75&gt;0,AG75&gt;0,AH75&gt;0,AI75&gt;0,AJ75&gt;0),"E",0)))</f>
        <v>0</v>
      </c>
      <c r="AQ75" s="236"/>
      <c r="AR75" s="181">
        <f>IF(AC75&gt;0,8,IF(AD75&gt;0,16,IF(AE75&gt;0,20,IF(OR(AF75&gt;0,AG75&gt;0,AH75&gt;0,AI75&gt;0,AJ75&gt;0),24,0))))</f>
        <v>0</v>
      </c>
      <c r="AS75" s="463"/>
      <c r="AT75" s="473"/>
      <c r="AU75" s="182">
        <f>IF(AC75&gt;0,20000,IF(AD75&gt;0,20000,IF(AE75&gt;0,40000,IF(AF75&gt;0,20000,IF(AG75&gt;0,60000,IF(AH75&gt;0,30000,IF(AI75&gt;0,20000,IF(AJ75&gt;0,10000,0))))))))</f>
        <v>0</v>
      </c>
      <c r="AV75" s="562">
        <f>IF(OR(AQ75="Ausweichen",AQ75="Blocken",AQ75="Knochenbrecher",AQ75="Unterstützen"),10000,0)</f>
        <v>0</v>
      </c>
      <c r="AW75" s="557"/>
      <c r="AX75" s="543"/>
      <c r="AY75" s="549"/>
      <c r="AZ75" s="555"/>
    </row>
    <row r="76" spans="1:52" s="71" customFormat="1" ht="20.100000000000001" customHeight="1" x14ac:dyDescent="0.3">
      <c r="A76" s="65"/>
      <c r="B76" s="197" t="s">
        <v>263</v>
      </c>
      <c r="C76" s="410" t="s">
        <v>273</v>
      </c>
      <c r="D76" s="412" t="s">
        <v>1110</v>
      </c>
      <c r="E76" s="412"/>
      <c r="F76" s="412"/>
      <c r="G76" s="412"/>
      <c r="H76" s="413"/>
      <c r="I76" s="200"/>
      <c r="J76" s="412"/>
      <c r="K76" s="412"/>
      <c r="L76" s="412"/>
      <c r="M76" s="412"/>
      <c r="N76" s="413"/>
      <c r="O76" s="440" t="str">
        <f>IF(O3="","",VLOOKUP(O3,Datenbasis!CR2:CZ39,9,FALSE))</f>
        <v/>
      </c>
      <c r="P76" s="441"/>
      <c r="Q76" s="441"/>
      <c r="R76" s="441"/>
      <c r="S76" s="441"/>
      <c r="T76" s="441"/>
      <c r="U76" s="441"/>
      <c r="V76" s="441"/>
      <c r="W76" s="441"/>
      <c r="X76" s="441"/>
      <c r="Z76" s="460"/>
      <c r="AA76" s="132">
        <v>5</v>
      </c>
      <c r="AB76" s="127" t="s">
        <v>299</v>
      </c>
      <c r="AC76" s="147"/>
      <c r="AD76" s="148"/>
      <c r="AE76" s="149"/>
      <c r="AF76" s="150"/>
      <c r="AG76" s="151"/>
      <c r="AH76" s="151"/>
      <c r="AI76" s="151"/>
      <c r="AJ76" s="165"/>
      <c r="AK76" s="153"/>
      <c r="AL76" s="154"/>
      <c r="AM76" s="154"/>
      <c r="AN76" s="154"/>
      <c r="AO76" s="155"/>
      <c r="AP76" s="178">
        <f>IF(OR(AC76&gt;0,AD76&gt;0),"P",IF(AE76&gt;0,"S",IF(OR(AF76&gt;0,AG76&gt;0,AH76&gt;0,AI76&gt;0,AJ76&gt;0),"E",0)))</f>
        <v>0</v>
      </c>
      <c r="AQ76" s="236"/>
      <c r="AR76" s="181">
        <f>IF(AC76&gt;0,10,IF(AD76&gt;0,20,IF(AE76&gt;0,24,IF(OR(AF76&gt;0,AG76&gt;0,AH76&gt;0,AI76&gt;0,AJ76&gt;0),28,0))))</f>
        <v>0</v>
      </c>
      <c r="AS76" s="463"/>
      <c r="AT76" s="473"/>
      <c r="AU76" s="182">
        <f>IF(AC76&gt;0,20000,IF(AD76&gt;0,20000,IF(AE76&gt;0,40000,IF(AF76&gt;0,20000,IF(AG76&gt;0,60000,IF(AH76&gt;0,30000,IF(AI76&gt;0,20000,IF(AJ76&gt;0,10000,0))))))))</f>
        <v>0</v>
      </c>
      <c r="AV76" s="562">
        <f>IF(OR(AQ76="Ausweichen",AQ76="Blocken",AQ76="Knochenbrecher",AQ76="Unterstützen"),10000,0)</f>
        <v>0</v>
      </c>
      <c r="AW76" s="557"/>
      <c r="AX76" s="543"/>
      <c r="AY76" s="549"/>
      <c r="AZ76" s="555"/>
    </row>
    <row r="77" spans="1:52" s="71" customFormat="1" ht="20.100000000000001" customHeight="1" thickBot="1" x14ac:dyDescent="0.35">
      <c r="A77" s="65"/>
      <c r="B77" s="198" t="s">
        <v>264</v>
      </c>
      <c r="C77" s="411" t="s">
        <v>1113</v>
      </c>
      <c r="D77" s="414" t="s">
        <v>1115</v>
      </c>
      <c r="E77" s="414"/>
      <c r="F77" s="414"/>
      <c r="G77" s="414"/>
      <c r="H77" s="414"/>
      <c r="I77" s="199"/>
      <c r="J77" s="414"/>
      <c r="K77" s="414"/>
      <c r="L77" s="414"/>
      <c r="M77" s="414"/>
      <c r="N77" s="415"/>
      <c r="O77" s="445"/>
      <c r="P77" s="446"/>
      <c r="Q77" s="446"/>
      <c r="R77" s="446"/>
      <c r="S77" s="446"/>
      <c r="T77" s="446"/>
      <c r="U77" s="446"/>
      <c r="V77" s="446"/>
      <c r="W77" s="446"/>
      <c r="X77" s="446"/>
      <c r="Z77" s="461"/>
      <c r="AA77" s="133">
        <v>6</v>
      </c>
      <c r="AB77" s="128" t="s">
        <v>300</v>
      </c>
      <c r="AC77" s="156"/>
      <c r="AD77" s="157"/>
      <c r="AE77" s="158"/>
      <c r="AF77" s="159"/>
      <c r="AG77" s="160"/>
      <c r="AH77" s="160"/>
      <c r="AI77" s="160"/>
      <c r="AJ77" s="166"/>
      <c r="AK77" s="162"/>
      <c r="AL77" s="163"/>
      <c r="AM77" s="163"/>
      <c r="AN77" s="163"/>
      <c r="AO77" s="164"/>
      <c r="AP77" s="179">
        <f>IF(OR(AC77&gt;0,AD77&gt;0),"P",IF(AE77&gt;0,"S",IF(OR(AF77&gt;0,AG77&gt;0,AH77&gt;0,AI77&gt;0,AJ77&gt;0),"E",0)))</f>
        <v>0</v>
      </c>
      <c r="AQ77" s="237"/>
      <c r="AR77" s="183">
        <f>IF(AC77&gt;0,15,IF(AD77&gt;0,30,IF(AE77&gt;0,34,IF(OR(AF77&gt;0,AG77&gt;0,AH77&gt;0,AI77&gt;0,AJ77&gt;0),38,0))))</f>
        <v>0</v>
      </c>
      <c r="AS77" s="464"/>
      <c r="AT77" s="474"/>
      <c r="AU77" s="184">
        <f>IF(AC77&gt;0,20000,IF(AD77&gt;0,20000,IF(AE77&gt;0,40000,IF(AF77&gt;0,20000,IF(AG77&gt;0,60000,IF(AH77&gt;0,30000,IF(AI77&gt;0,20000,IF(AJ77&gt;0,10000,0))))))))</f>
        <v>0</v>
      </c>
      <c r="AV77" s="563">
        <f>IF(OR(AQ77="Ausweichen",AQ77="Blocken",AQ77="Knochenbrecher",AQ77="Unterstützen"),10000,0)</f>
        <v>0</v>
      </c>
      <c r="AW77" s="558"/>
      <c r="AX77" s="544"/>
      <c r="AY77" s="550"/>
      <c r="AZ77" s="555"/>
    </row>
    <row r="78" spans="1:52" s="71" customFormat="1" ht="20.100000000000001" customHeight="1" x14ac:dyDescent="0.3">
      <c r="A78" s="65"/>
      <c r="B78" s="197" t="s">
        <v>264</v>
      </c>
      <c r="C78" s="410" t="s">
        <v>1117</v>
      </c>
      <c r="D78" s="412" t="s">
        <v>1116</v>
      </c>
      <c r="E78" s="412"/>
      <c r="F78" s="412"/>
      <c r="G78" s="412"/>
      <c r="H78" s="412"/>
      <c r="I78" s="197"/>
      <c r="J78" s="412"/>
      <c r="K78" s="412"/>
      <c r="L78" s="412"/>
      <c r="M78" s="412"/>
      <c r="N78" s="413"/>
      <c r="O78" s="437" t="s">
        <v>272</v>
      </c>
      <c r="P78" s="438"/>
      <c r="Q78" s="438"/>
      <c r="R78" s="438"/>
      <c r="S78" s="438"/>
      <c r="T78" s="438"/>
      <c r="U78" s="438"/>
      <c r="V78" s="438"/>
      <c r="W78" s="438"/>
      <c r="X78" s="439"/>
      <c r="Z78" s="459">
        <v>11</v>
      </c>
      <c r="AA78" s="131">
        <v>0</v>
      </c>
      <c r="AB78" s="126" t="s">
        <v>294</v>
      </c>
      <c r="AC78" s="238"/>
      <c r="AD78" s="239"/>
      <c r="AE78" s="240"/>
      <c r="AF78" s="241"/>
      <c r="AG78" s="242"/>
      <c r="AH78" s="242"/>
      <c r="AI78" s="242"/>
      <c r="AJ78" s="246"/>
      <c r="AK78" s="244"/>
      <c r="AL78" s="242"/>
      <c r="AM78" s="242"/>
      <c r="AN78" s="242"/>
      <c r="AO78" s="243"/>
      <c r="AP78" s="177">
        <f>IF(OR(AC78&gt;0,AD78&gt;0),"P",IF(AE78&gt;0,"S",IF(OR(AF78&gt;0,AG78&gt;0,AH78&gt;0,AI78&gt;0,AJ78&gt;0),"E",0)))</f>
        <v>0</v>
      </c>
      <c r="AQ78" s="245"/>
      <c r="AR78" s="180"/>
      <c r="AS78" s="462">
        <f>SUM(AR79:AR84)</f>
        <v>0</v>
      </c>
      <c r="AT78" s="472" t="str">
        <f>IF(AND(AR79&gt;0,AR80=0,AR81=0,AR82=0,AR83=0,AR84=0),", "&amp;AQ79,IF(AND(AR79&gt;0,AR80&gt;0,AR81=0,AR82=0,AR83=0,AR84=0),", "&amp;AQ79&amp;", "&amp;AQ80,IF(AND(AR79&gt;0,AR80&gt;0,AR81&gt;0,AR82=0,AR83=0,AR84=0),", "&amp;AQ79&amp;", "&amp;AQ80&amp;", "&amp;AQ81,IF(AND(AR79&gt;0,AR80&gt;0,AR81&gt;0,AR82&gt;0,AR83=0,AR84=0),", "&amp;AQ79&amp;", "&amp;AQ80&amp;", "&amp;AQ81&amp;", "&amp;AQ82,IF(AND(AR79&gt;0,AR80&gt;0,AR81&gt;0,AR82&gt;0,AR83&gt;0,AR84=0),", "&amp;AQ79&amp;", "&amp;AQ80&amp;", "&amp;AQ81&amp;", "&amp;AQ82&amp;", "&amp;AQ83,IF(AND(AR79&gt;0,AR80&gt;0,AR81&gt;0,AR82&gt;0,AR83&gt;0,AR84&gt;0),", "&amp;AQ79&amp;", "&amp;AQ80&amp;", "&amp;AQ81&amp;", "&amp;AQ82&amp;", "&amp;AQ83&amp;", "&amp;AQ84,""))))))</f>
        <v/>
      </c>
      <c r="AU78" s="560"/>
      <c r="AV78" s="561"/>
      <c r="AW78" s="556">
        <f>SUM(AU79:AU84)+SUM(AV79:AV84)</f>
        <v>0</v>
      </c>
      <c r="AX78" s="547">
        <f>IF(O18="",0,O18+AW78)</f>
        <v>0</v>
      </c>
      <c r="AY78" s="548">
        <f>IF(O18="",0,IF(OR(D18="Rotzling-Feldspieler (Ro)",D18="Rotzling-Feldspieler-Geselle (Ro)",D18="Gnoblar-Feldspieler (O-DR)",D18="Gnoblar-Feldspieler-Geselle (O-DR)",D18="Gnoblar-Feldspieler (O-WS)",D18="Gnoblar-Feldspieler-Geselle (O-WS)"),AX78-15000,IF(T18="Ja",0,AX78)))</f>
        <v>0</v>
      </c>
      <c r="AZ78" s="554"/>
    </row>
    <row r="79" spans="1:52" s="71" customFormat="1" ht="19.8" customHeight="1" x14ac:dyDescent="0.3">
      <c r="A79" s="65"/>
      <c r="B79" s="198" t="s">
        <v>264</v>
      </c>
      <c r="C79" s="411" t="s">
        <v>274</v>
      </c>
      <c r="D79" s="414" t="s">
        <v>1105</v>
      </c>
      <c r="E79" s="414"/>
      <c r="F79" s="414"/>
      <c r="G79" s="414"/>
      <c r="H79" s="414"/>
      <c r="I79" s="199"/>
      <c r="J79" s="414"/>
      <c r="K79" s="414"/>
      <c r="L79" s="414"/>
      <c r="M79" s="414"/>
      <c r="N79" s="415"/>
      <c r="O79" s="443" t="str">
        <f>IF(O3="","",VLOOKUP(O3,Datenbasis!CR2:CV39,2,FALSE))</f>
        <v/>
      </c>
      <c r="P79" s="444"/>
      <c r="Q79" s="444"/>
      <c r="R79" s="444"/>
      <c r="S79" s="444"/>
      <c r="T79" s="444"/>
      <c r="U79" s="444"/>
      <c r="V79" s="444"/>
      <c r="W79" s="444"/>
      <c r="X79" s="444"/>
      <c r="Z79" s="460"/>
      <c r="AA79" s="132">
        <v>1</v>
      </c>
      <c r="AB79" s="127" t="s">
        <v>295</v>
      </c>
      <c r="AC79" s="147"/>
      <c r="AD79" s="148"/>
      <c r="AE79" s="149"/>
      <c r="AF79" s="150"/>
      <c r="AG79" s="151"/>
      <c r="AH79" s="151"/>
      <c r="AI79" s="151"/>
      <c r="AJ79" s="165"/>
      <c r="AK79" s="153"/>
      <c r="AL79" s="154"/>
      <c r="AM79" s="154"/>
      <c r="AN79" s="154"/>
      <c r="AO79" s="155"/>
      <c r="AP79" s="178">
        <f>IF(OR(AC79&gt;0,AD79&gt;0),"P",IF(AE79&gt;0,"S",IF(OR(AF79&gt;0,AG79&gt;0,AH79&gt;0,AI79&gt;0,AJ79&gt;0),"E",0)))</f>
        <v>0</v>
      </c>
      <c r="AQ79" s="236"/>
      <c r="AR79" s="181">
        <f>IF(AC79&gt;0,3,IF(AD79&gt;0,6,IF(AE79&gt;0,10,IF(OR(AF79&gt;0,AG79&gt;0,AH79&gt;0,AI79&gt;0,AJ79&gt;0),14,0))))</f>
        <v>0</v>
      </c>
      <c r="AS79" s="463"/>
      <c r="AT79" s="473"/>
      <c r="AU79" s="182">
        <f>IF(AC79&gt;0,20000,IF(AD79&gt;0,20000,IF(AE79&gt;0,40000,IF(AF79&gt;0,20000,IF(AG79&gt;0,60000,IF(AH79&gt;0,30000,IF(AI79&gt;0,20000,IF(AJ79&gt;0,10000,0))))))))</f>
        <v>0</v>
      </c>
      <c r="AV79" s="562">
        <f>IF(OR(AQ79="Ausweichen",AQ79="Blocken",AQ79="Knochenbrecher",AQ79="Unterstützen"),10000,0)</f>
        <v>0</v>
      </c>
      <c r="AW79" s="557"/>
      <c r="AX79" s="543"/>
      <c r="AY79" s="549"/>
      <c r="AZ79" s="555"/>
    </row>
    <row r="80" spans="1:52" s="71" customFormat="1" ht="19.8" customHeight="1" x14ac:dyDescent="0.3">
      <c r="A80" s="65"/>
      <c r="B80" s="197" t="s">
        <v>264</v>
      </c>
      <c r="C80" s="410" t="s">
        <v>275</v>
      </c>
      <c r="D80" s="412" t="s">
        <v>490</v>
      </c>
      <c r="E80" s="412"/>
      <c r="F80" s="412"/>
      <c r="G80" s="412"/>
      <c r="H80" s="412"/>
      <c r="I80" s="202"/>
      <c r="J80" s="412"/>
      <c r="K80" s="412"/>
      <c r="L80" s="412"/>
      <c r="M80" s="412"/>
      <c r="N80" s="413"/>
      <c r="O80" s="437" t="s">
        <v>458</v>
      </c>
      <c r="P80" s="438"/>
      <c r="Q80" s="438"/>
      <c r="R80" s="438"/>
      <c r="S80" s="438"/>
      <c r="T80" s="438"/>
      <c r="U80" s="438"/>
      <c r="V80" s="438"/>
      <c r="W80" s="438"/>
      <c r="X80" s="439"/>
      <c r="Z80" s="460"/>
      <c r="AA80" s="132">
        <v>2</v>
      </c>
      <c r="AB80" s="127" t="s">
        <v>296</v>
      </c>
      <c r="AC80" s="147"/>
      <c r="AD80" s="148"/>
      <c r="AE80" s="149"/>
      <c r="AF80" s="150"/>
      <c r="AG80" s="151"/>
      <c r="AH80" s="151"/>
      <c r="AI80" s="151"/>
      <c r="AJ80" s="165"/>
      <c r="AK80" s="153"/>
      <c r="AL80" s="154"/>
      <c r="AM80" s="154"/>
      <c r="AN80" s="154"/>
      <c r="AO80" s="155"/>
      <c r="AP80" s="178">
        <f>IF(OR(AC80&gt;0,AD80&gt;0),"P",IF(AE80&gt;0,"S",IF(OR(AF80&gt;0,AG80&gt;0,AH80&gt;0,AI80&gt;0,AJ80&gt;0),"E",0)))</f>
        <v>0</v>
      </c>
      <c r="AQ80" s="236"/>
      <c r="AR80" s="181">
        <f>IF(AC80&gt;0,4,IF(AD80&gt;0,8,IF(AE80&gt;0,12,IF(OR(AF80&gt;0,AG80&gt;0,AH80&gt;0,AI80&gt;0,AJ80&gt;0),16,0))))</f>
        <v>0</v>
      </c>
      <c r="AS80" s="463"/>
      <c r="AT80" s="473"/>
      <c r="AU80" s="182">
        <f>IF(AC80&gt;0,20000,IF(AD80&gt;0,20000,IF(AE80&gt;0,40000,IF(AF80&gt;0,20000,IF(AG80&gt;0,60000,IF(AH80&gt;0,30000,IF(AI80&gt;0,20000,IF(AJ80&gt;0,10000,0))))))))</f>
        <v>0</v>
      </c>
      <c r="AV80" s="562">
        <f>IF(OR(AQ80="Ausweichen",AQ80="Blocken",AQ80="Knochenbrecher",AQ80="Unterstützen"),10000,0)</f>
        <v>0</v>
      </c>
      <c r="AW80" s="557"/>
      <c r="AX80" s="543"/>
      <c r="AY80" s="549"/>
      <c r="AZ80" s="555"/>
    </row>
    <row r="81" spans="1:52" s="71" customFormat="1" ht="19.8" customHeight="1" x14ac:dyDescent="0.3">
      <c r="A81" s="65"/>
      <c r="B81" s="198" t="s">
        <v>263</v>
      </c>
      <c r="C81" s="411" t="s">
        <v>459</v>
      </c>
      <c r="D81" s="228" t="s">
        <v>490</v>
      </c>
      <c r="E81" s="228"/>
      <c r="F81" s="228"/>
      <c r="G81" s="228"/>
      <c r="H81" s="228"/>
      <c r="I81" s="201"/>
      <c r="J81" s="228"/>
      <c r="K81" s="228"/>
      <c r="L81" s="228"/>
      <c r="M81" s="228"/>
      <c r="N81" s="229"/>
      <c r="O81" s="235" t="str">
        <f>IF(O3="","",VLOOKUP(O3,Datenbasis!CR2:CV39,4,FALSE))&amp;" / "&amp;IF(O3="","",VLOOKUP(O3,Datenbasis!CR2:CV39,3,FALSE))</f>
        <v xml:space="preserve"> / </v>
      </c>
      <c r="P81" s="232"/>
      <c r="Q81" s="232"/>
      <c r="R81" s="232"/>
      <c r="S81" s="232"/>
      <c r="T81" s="232"/>
      <c r="U81" s="232"/>
      <c r="V81" s="232"/>
      <c r="W81" s="232"/>
      <c r="X81" s="233"/>
      <c r="Z81" s="460"/>
      <c r="AA81" s="132">
        <v>3</v>
      </c>
      <c r="AB81" s="127" t="s">
        <v>297</v>
      </c>
      <c r="AC81" s="147"/>
      <c r="AD81" s="148"/>
      <c r="AE81" s="149"/>
      <c r="AF81" s="150"/>
      <c r="AG81" s="151"/>
      <c r="AH81" s="151"/>
      <c r="AI81" s="151"/>
      <c r="AJ81" s="165"/>
      <c r="AK81" s="153"/>
      <c r="AL81" s="154"/>
      <c r="AM81" s="154"/>
      <c r="AN81" s="154"/>
      <c r="AO81" s="155"/>
      <c r="AP81" s="178">
        <f>IF(OR(AC81&gt;0,AD81&gt;0),"P",IF(AE81&gt;0,"S",IF(OR(AF81&gt;0,AG81&gt;0,AH81&gt;0,AI81&gt;0,AJ81&gt;0),"E",0)))</f>
        <v>0</v>
      </c>
      <c r="AQ81" s="236"/>
      <c r="AR81" s="181">
        <f>IF(AC81&gt;0,6,IF(AD81&gt;0,12,IF(AE81&gt;0,16,IF(OR(AF81&gt;0,AG81&gt;0,AH81&gt;0,AI81&gt;0,AJ81&gt;0),20,0))))</f>
        <v>0</v>
      </c>
      <c r="AS81" s="463"/>
      <c r="AT81" s="473"/>
      <c r="AU81" s="182">
        <f>IF(AC81&gt;0,20000,IF(AD81&gt;0,20000,IF(AE81&gt;0,40000,IF(AF81&gt;0,20000,IF(AG81&gt;0,60000,IF(AH81&gt;0,30000,IF(AI81&gt;0,20000,IF(AJ81&gt;0,10000,0))))))))</f>
        <v>0</v>
      </c>
      <c r="AV81" s="562">
        <f>IF(OR(AQ81="Ausweichen",AQ81="Blocken",AQ81="Knochenbrecher",AQ81="Unterstützen"),10000,0)</f>
        <v>0</v>
      </c>
      <c r="AW81" s="557"/>
      <c r="AX81" s="543"/>
      <c r="AY81" s="549"/>
      <c r="AZ81" s="555"/>
    </row>
    <row r="82" spans="1:52" s="71" customFormat="1" ht="19.8" customHeight="1" x14ac:dyDescent="0.3">
      <c r="A82" s="65"/>
      <c r="B82" s="197" t="s">
        <v>264</v>
      </c>
      <c r="C82" s="410" t="s">
        <v>460</v>
      </c>
      <c r="D82" s="412" t="s">
        <v>490</v>
      </c>
      <c r="E82" s="412"/>
      <c r="F82" s="412"/>
      <c r="G82" s="412"/>
      <c r="H82" s="412"/>
      <c r="I82" s="202"/>
      <c r="J82" s="412"/>
      <c r="K82" s="412"/>
      <c r="L82" s="412"/>
      <c r="M82" s="412"/>
      <c r="N82" s="413"/>
      <c r="O82" s="437" t="s">
        <v>457</v>
      </c>
      <c r="P82" s="438"/>
      <c r="Q82" s="438"/>
      <c r="R82" s="438"/>
      <c r="S82" s="438"/>
      <c r="T82" s="438"/>
      <c r="U82" s="438"/>
      <c r="V82" s="438"/>
      <c r="W82" s="438"/>
      <c r="X82" s="439"/>
      <c r="Z82" s="460"/>
      <c r="AA82" s="132">
        <v>4</v>
      </c>
      <c r="AB82" s="127" t="s">
        <v>298</v>
      </c>
      <c r="AC82" s="147"/>
      <c r="AD82" s="148"/>
      <c r="AE82" s="149"/>
      <c r="AF82" s="150"/>
      <c r="AG82" s="151"/>
      <c r="AH82" s="151"/>
      <c r="AI82" s="151"/>
      <c r="AJ82" s="165"/>
      <c r="AK82" s="153"/>
      <c r="AL82" s="154"/>
      <c r="AM82" s="154"/>
      <c r="AN82" s="154"/>
      <c r="AO82" s="155"/>
      <c r="AP82" s="178">
        <f>IF(OR(AC82&gt;0,AD82&gt;0),"P",IF(AE82&gt;0,"S",IF(OR(AF82&gt;0,AG82&gt;0,AH82&gt;0,AI82&gt;0,AJ82&gt;0),"E",0)))</f>
        <v>0</v>
      </c>
      <c r="AQ82" s="236"/>
      <c r="AR82" s="181">
        <f>IF(AC82&gt;0,8,IF(AD82&gt;0,16,IF(AE82&gt;0,20,IF(OR(AF82&gt;0,AG82&gt;0,AH82&gt;0,AI82&gt;0,AJ82&gt;0),24,0))))</f>
        <v>0</v>
      </c>
      <c r="AS82" s="463"/>
      <c r="AT82" s="473"/>
      <c r="AU82" s="182">
        <f>IF(AC82&gt;0,20000,IF(AD82&gt;0,20000,IF(AE82&gt;0,40000,IF(AF82&gt;0,20000,IF(AG82&gt;0,60000,IF(AH82&gt;0,30000,IF(AI82&gt;0,20000,IF(AJ82&gt;0,10000,0))))))))</f>
        <v>0</v>
      </c>
      <c r="AV82" s="562">
        <f>IF(OR(AQ82="Ausweichen",AQ82="Blocken",AQ82="Knochenbrecher",AQ82="Unterstützen"),10000,0)</f>
        <v>0</v>
      </c>
      <c r="AW82" s="557"/>
      <c r="AX82" s="543"/>
      <c r="AY82" s="549"/>
      <c r="AZ82" s="555"/>
    </row>
    <row r="83" spans="1:52" s="71" customFormat="1" ht="19.8" customHeight="1" x14ac:dyDescent="0.3">
      <c r="A83" s="65"/>
      <c r="B83" s="198" t="s">
        <v>261</v>
      </c>
      <c r="C83" s="411" t="s">
        <v>1104</v>
      </c>
      <c r="D83" s="414" t="s">
        <v>1111</v>
      </c>
      <c r="E83" s="414"/>
      <c r="F83" s="414"/>
      <c r="G83" s="414"/>
      <c r="H83" s="414"/>
      <c r="I83" s="201"/>
      <c r="J83" s="414"/>
      <c r="K83" s="414"/>
      <c r="L83" s="414"/>
      <c r="M83" s="414"/>
      <c r="N83" s="415"/>
      <c r="O83" s="443" t="str">
        <f>IF(O3="","",VLOOKUP(O3,Datenbasis!CR2:CV39,5,FALSE))</f>
        <v/>
      </c>
      <c r="P83" s="444"/>
      <c r="Q83" s="444"/>
      <c r="R83" s="444"/>
      <c r="S83" s="444"/>
      <c r="T83" s="444"/>
      <c r="U83" s="444"/>
      <c r="V83" s="444"/>
      <c r="W83" s="444"/>
      <c r="X83" s="444"/>
      <c r="Z83" s="460"/>
      <c r="AA83" s="132">
        <v>5</v>
      </c>
      <c r="AB83" s="127" t="s">
        <v>299</v>
      </c>
      <c r="AC83" s="147"/>
      <c r="AD83" s="148"/>
      <c r="AE83" s="149"/>
      <c r="AF83" s="150"/>
      <c r="AG83" s="151"/>
      <c r="AH83" s="151"/>
      <c r="AI83" s="151"/>
      <c r="AJ83" s="165"/>
      <c r="AK83" s="153"/>
      <c r="AL83" s="154"/>
      <c r="AM83" s="154"/>
      <c r="AN83" s="154"/>
      <c r="AO83" s="155"/>
      <c r="AP83" s="178">
        <f>IF(OR(AC83&gt;0,AD83&gt;0),"P",IF(AE83&gt;0,"S",IF(OR(AF83&gt;0,AG83&gt;0,AH83&gt;0,AI83&gt;0,AJ83&gt;0),"E",0)))</f>
        <v>0</v>
      </c>
      <c r="AQ83" s="236"/>
      <c r="AR83" s="181">
        <f>IF(AC83&gt;0,10,IF(AD83&gt;0,20,IF(AE83&gt;0,24,IF(OR(AF83&gt;0,AG83&gt;0,AH83&gt;0,AI83&gt;0,AJ83&gt;0),28,0))))</f>
        <v>0</v>
      </c>
      <c r="AS83" s="463"/>
      <c r="AT83" s="473"/>
      <c r="AU83" s="182">
        <f>IF(AC83&gt;0,20000,IF(AD83&gt;0,20000,IF(AE83&gt;0,40000,IF(AF83&gt;0,20000,IF(AG83&gt;0,60000,IF(AH83&gt;0,30000,IF(AI83&gt;0,20000,IF(AJ83&gt;0,10000,0))))))))</f>
        <v>0</v>
      </c>
      <c r="AV83" s="562">
        <f>IF(OR(AQ83="Ausweichen",AQ83="Blocken",AQ83="Knochenbrecher",AQ83="Unterstützen"),10000,0)</f>
        <v>0</v>
      </c>
      <c r="AW83" s="557"/>
      <c r="AX83" s="543"/>
      <c r="AY83" s="549"/>
      <c r="AZ83" s="555"/>
    </row>
    <row r="84" spans="1:52" s="71" customFormat="1" ht="30" customHeight="1" thickBot="1" x14ac:dyDescent="0.35">
      <c r="A84" s="65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Z84" s="461"/>
      <c r="AA84" s="133">
        <v>6</v>
      </c>
      <c r="AB84" s="128" t="s">
        <v>300</v>
      </c>
      <c r="AC84" s="156"/>
      <c r="AD84" s="157"/>
      <c r="AE84" s="158"/>
      <c r="AF84" s="159"/>
      <c r="AG84" s="160"/>
      <c r="AH84" s="160"/>
      <c r="AI84" s="160"/>
      <c r="AJ84" s="166"/>
      <c r="AK84" s="162"/>
      <c r="AL84" s="163"/>
      <c r="AM84" s="163"/>
      <c r="AN84" s="163"/>
      <c r="AO84" s="164"/>
      <c r="AP84" s="179">
        <f>IF(OR(AC84&gt;0,AD84&gt;0),"P",IF(AE84&gt;0,"S",IF(OR(AF84&gt;0,AG84&gt;0,AH84&gt;0,AI84&gt;0,AJ84&gt;0),"E",0)))</f>
        <v>0</v>
      </c>
      <c r="AQ84" s="237"/>
      <c r="AR84" s="183">
        <f>IF(AC84&gt;0,15,IF(AD84&gt;0,30,IF(AE84&gt;0,34,IF(OR(AF84&gt;0,AG84&gt;0,AH84&gt;0,AI84&gt;0,AJ84&gt;0),38,0))))</f>
        <v>0</v>
      </c>
      <c r="AS84" s="464"/>
      <c r="AT84" s="474"/>
      <c r="AU84" s="184">
        <f>IF(AC84&gt;0,20000,IF(AD84&gt;0,20000,IF(AE84&gt;0,40000,IF(AF84&gt;0,20000,IF(AG84&gt;0,60000,IF(AH84&gt;0,30000,IF(AI84&gt;0,20000,IF(AJ84&gt;0,10000,0))))))))</f>
        <v>0</v>
      </c>
      <c r="AV84" s="563">
        <f>IF(OR(AQ84="Ausweichen",AQ84="Blocken",AQ84="Knochenbrecher",AQ84="Unterstützen"),10000,0)</f>
        <v>0</v>
      </c>
      <c r="AW84" s="558"/>
      <c r="AX84" s="544"/>
      <c r="AY84" s="550"/>
      <c r="AZ84" s="555"/>
    </row>
    <row r="85" spans="1:52" s="71" customFormat="1" ht="30" customHeight="1" x14ac:dyDescent="0.3">
      <c r="B85" s="97"/>
      <c r="D85" s="98"/>
      <c r="F85" s="72"/>
      <c r="G85" s="72"/>
      <c r="H85" s="72"/>
      <c r="I85" s="72"/>
      <c r="J85" s="99"/>
      <c r="K85" s="99"/>
      <c r="L85" s="99"/>
      <c r="M85" s="99"/>
      <c r="N85" s="99"/>
      <c r="P85" s="99"/>
      <c r="Q85" s="99"/>
      <c r="R85" s="99"/>
      <c r="S85" s="99"/>
      <c r="T85" s="99"/>
      <c r="U85" s="99"/>
      <c r="V85" s="99"/>
      <c r="W85" s="99"/>
      <c r="X85" s="99"/>
      <c r="Z85" s="459">
        <v>12</v>
      </c>
      <c r="AA85" s="131">
        <v>0</v>
      </c>
      <c r="AB85" s="126" t="s">
        <v>294</v>
      </c>
      <c r="AC85" s="238"/>
      <c r="AD85" s="239"/>
      <c r="AE85" s="240"/>
      <c r="AF85" s="241"/>
      <c r="AG85" s="242"/>
      <c r="AH85" s="242"/>
      <c r="AI85" s="242"/>
      <c r="AJ85" s="246"/>
      <c r="AK85" s="244"/>
      <c r="AL85" s="242"/>
      <c r="AM85" s="242"/>
      <c r="AN85" s="242"/>
      <c r="AO85" s="243"/>
      <c r="AP85" s="177">
        <f>IF(OR(AC85&gt;0,AD85&gt;0),"P",IF(AE85&gt;0,"S",IF(OR(AF85&gt;0,AG85&gt;0,AH85&gt;0,AI85&gt;0,AJ85&gt;0),"E",0)))</f>
        <v>0</v>
      </c>
      <c r="AQ85" s="245"/>
      <c r="AR85" s="180"/>
      <c r="AS85" s="462">
        <f>SUM(AR86:AR91)</f>
        <v>0</v>
      </c>
      <c r="AT85" s="472" t="str">
        <f>IF(AND(AR86&gt;0,AR87=0,AR88=0,AR89=0,AR90=0,AR91=0),", "&amp;AQ86,IF(AND(AR86&gt;0,AR87&gt;0,AR88=0,AR89=0,AR90=0,AR91=0),", "&amp;AQ86&amp;", "&amp;AQ87,IF(AND(AR86&gt;0,AR87&gt;0,AR88&gt;0,AR89=0,AR90=0,AR91=0),", "&amp;AQ86&amp;", "&amp;AQ87&amp;", "&amp;AQ88,IF(AND(AR86&gt;0,AR87&gt;0,AR88&gt;0,AR89&gt;0,AR90=0,AR91=0),", "&amp;AQ86&amp;", "&amp;AQ87&amp;", "&amp;AQ88&amp;", "&amp;AQ89,IF(AND(AR86&gt;0,AR87&gt;0,AR88&gt;0,AR89&gt;0,AR90&gt;0,AR91=0),", "&amp;AQ86&amp;", "&amp;AQ87&amp;", "&amp;AQ88&amp;", "&amp;AQ89&amp;", "&amp;AQ90,IF(AND(AR86&gt;0,AR87&gt;0,AR88&gt;0,AR89&gt;0,AR90&gt;0,AR91&gt;0),", "&amp;AQ86&amp;", "&amp;AQ87&amp;", "&amp;AQ88&amp;", "&amp;AQ89&amp;", "&amp;AQ90&amp;", "&amp;AQ91,""))))))</f>
        <v/>
      </c>
      <c r="AU85" s="560"/>
      <c r="AV85" s="561"/>
      <c r="AW85" s="556">
        <f>SUM(AU86:AU91)+SUM(AV86:AV91)</f>
        <v>0</v>
      </c>
      <c r="AX85" s="547">
        <f>IF(O19="",0,O19+AW85)</f>
        <v>0</v>
      </c>
      <c r="AY85" s="548">
        <f>IF(O19="",0,IF(OR(D19="Rotzling-Feldspieler (Ro)",D19="Rotzling-Feldspieler-Geselle (Ro)",D19="Gnoblar-Feldspieler (O-DR)",D19="Gnoblar-Feldspieler-Geselle (O-DR)",D19="Gnoblar-Feldspieler (O-WS)",D19="Gnoblar-Feldspieler-Geselle (O-WS)"),AX85-15000,IF(T19="Ja",0,AX85)))</f>
        <v>0</v>
      </c>
      <c r="AZ85" s="554"/>
    </row>
    <row r="86" spans="1:52" s="71" customFormat="1" ht="30" customHeight="1" x14ac:dyDescent="0.3">
      <c r="D86" s="98"/>
      <c r="E86" s="72"/>
      <c r="F86" s="72"/>
      <c r="G86" s="72"/>
      <c r="H86" s="72"/>
      <c r="I86" s="72"/>
      <c r="J86" s="99"/>
      <c r="K86" s="99"/>
      <c r="L86" s="99"/>
      <c r="M86" s="99"/>
      <c r="N86" s="99"/>
      <c r="P86" s="99"/>
      <c r="Q86" s="99"/>
      <c r="R86" s="99"/>
      <c r="S86" s="99"/>
      <c r="T86" s="99"/>
      <c r="U86" s="99"/>
      <c r="V86" s="99"/>
      <c r="W86" s="99"/>
      <c r="X86" s="99"/>
      <c r="Z86" s="460"/>
      <c r="AA86" s="132">
        <v>1</v>
      </c>
      <c r="AB86" s="127" t="s">
        <v>295</v>
      </c>
      <c r="AC86" s="147"/>
      <c r="AD86" s="148"/>
      <c r="AE86" s="149"/>
      <c r="AF86" s="150"/>
      <c r="AG86" s="151"/>
      <c r="AH86" s="151"/>
      <c r="AI86" s="151"/>
      <c r="AJ86" s="165"/>
      <c r="AK86" s="153"/>
      <c r="AL86" s="154"/>
      <c r="AM86" s="154"/>
      <c r="AN86" s="154"/>
      <c r="AO86" s="155"/>
      <c r="AP86" s="178">
        <f>IF(OR(AC86&gt;0,AD86&gt;0),"P",IF(AE86&gt;0,"S",IF(OR(AF86&gt;0,AG86&gt;0,AH86&gt;0,AI86&gt;0,AJ86&gt;0),"E",0)))</f>
        <v>0</v>
      </c>
      <c r="AQ86" s="236"/>
      <c r="AR86" s="181">
        <f>IF(AC86&gt;0,3,IF(AD86&gt;0,6,IF(AE86&gt;0,10,IF(OR(AF86&gt;0,AG86&gt;0,AH86&gt;0,AI86&gt;0,AJ86&gt;0),14,0))))</f>
        <v>0</v>
      </c>
      <c r="AS86" s="463"/>
      <c r="AT86" s="473"/>
      <c r="AU86" s="182">
        <f>IF(AC86&gt;0,20000,IF(AD86&gt;0,20000,IF(AE86&gt;0,40000,IF(AF86&gt;0,20000,IF(AG86&gt;0,60000,IF(AH86&gt;0,30000,IF(AI86&gt;0,20000,IF(AJ86&gt;0,10000,0))))))))</f>
        <v>0</v>
      </c>
      <c r="AV86" s="562">
        <f>IF(OR(AQ86="Ausweichen",AQ86="Blocken",AQ86="Knochenbrecher",AQ86="Unterstützen"),10000,0)</f>
        <v>0</v>
      </c>
      <c r="AW86" s="557"/>
      <c r="AX86" s="543"/>
      <c r="AY86" s="549"/>
      <c r="AZ86" s="555"/>
    </row>
    <row r="87" spans="1:52" s="71" customFormat="1" ht="30" customHeight="1" x14ac:dyDescent="0.3">
      <c r="B87" s="72"/>
      <c r="D87" s="98"/>
      <c r="E87" s="72"/>
      <c r="F87" s="72"/>
      <c r="G87" s="72"/>
      <c r="H87" s="72"/>
      <c r="I87" s="72"/>
      <c r="J87" s="99"/>
      <c r="K87" s="99"/>
      <c r="L87" s="99"/>
      <c r="M87" s="99"/>
      <c r="N87" s="99"/>
      <c r="P87" s="99"/>
      <c r="Q87" s="99"/>
      <c r="R87" s="99"/>
      <c r="S87" s="99"/>
      <c r="T87" s="99"/>
      <c r="U87" s="99"/>
      <c r="V87" s="99"/>
      <c r="W87" s="99"/>
      <c r="X87" s="99"/>
      <c r="Z87" s="460"/>
      <c r="AA87" s="132">
        <v>2</v>
      </c>
      <c r="AB87" s="127" t="s">
        <v>296</v>
      </c>
      <c r="AC87" s="147"/>
      <c r="AD87" s="148"/>
      <c r="AE87" s="149"/>
      <c r="AF87" s="150"/>
      <c r="AG87" s="151"/>
      <c r="AH87" s="151"/>
      <c r="AI87" s="151"/>
      <c r="AJ87" s="165"/>
      <c r="AK87" s="153"/>
      <c r="AL87" s="154"/>
      <c r="AM87" s="154"/>
      <c r="AN87" s="154"/>
      <c r="AO87" s="155"/>
      <c r="AP87" s="178">
        <f>IF(OR(AC87&gt;0,AD87&gt;0),"P",IF(AE87&gt;0,"S",IF(OR(AF87&gt;0,AG87&gt;0,AH87&gt;0,AI87&gt;0,AJ87&gt;0),"E",0)))</f>
        <v>0</v>
      </c>
      <c r="AQ87" s="236"/>
      <c r="AR87" s="181">
        <f>IF(AC87&gt;0,4,IF(AD87&gt;0,8,IF(AE87&gt;0,12,IF(OR(AF87&gt;0,AG87&gt;0,AH87&gt;0,AI87&gt;0,AJ87&gt;0),16,0))))</f>
        <v>0</v>
      </c>
      <c r="AS87" s="463"/>
      <c r="AT87" s="473"/>
      <c r="AU87" s="182">
        <f>IF(AC87&gt;0,20000,IF(AD87&gt;0,20000,IF(AE87&gt;0,40000,IF(AF87&gt;0,20000,IF(AG87&gt;0,60000,IF(AH87&gt;0,30000,IF(AI87&gt;0,20000,IF(AJ87&gt;0,10000,0))))))))</f>
        <v>0</v>
      </c>
      <c r="AV87" s="562">
        <f>IF(OR(AQ87="Ausweichen",AQ87="Blocken",AQ87="Knochenbrecher",AQ87="Unterstützen"),10000,0)</f>
        <v>0</v>
      </c>
      <c r="AW87" s="557"/>
      <c r="AX87" s="543"/>
      <c r="AY87" s="549"/>
      <c r="AZ87" s="555"/>
    </row>
    <row r="88" spans="1:52" s="71" customFormat="1" ht="30" customHeight="1" x14ac:dyDescent="0.3">
      <c r="B88" s="72"/>
      <c r="D88" s="98"/>
      <c r="E88" s="72"/>
      <c r="F88" s="72"/>
      <c r="G88" s="72"/>
      <c r="H88" s="72"/>
      <c r="I88" s="72"/>
      <c r="J88" s="99"/>
      <c r="K88" s="99"/>
      <c r="L88" s="99"/>
      <c r="M88" s="99"/>
      <c r="N88" s="99"/>
      <c r="P88" s="99"/>
      <c r="Q88" s="99"/>
      <c r="R88" s="99"/>
      <c r="S88" s="99"/>
      <c r="T88" s="99"/>
      <c r="U88" s="99"/>
      <c r="V88" s="99"/>
      <c r="W88" s="99"/>
      <c r="X88" s="99"/>
      <c r="Z88" s="460"/>
      <c r="AA88" s="132">
        <v>3</v>
      </c>
      <c r="AB88" s="127" t="s">
        <v>297</v>
      </c>
      <c r="AC88" s="147"/>
      <c r="AD88" s="148"/>
      <c r="AE88" s="149"/>
      <c r="AF88" s="150"/>
      <c r="AG88" s="151"/>
      <c r="AH88" s="151"/>
      <c r="AI88" s="151"/>
      <c r="AJ88" s="165"/>
      <c r="AK88" s="153"/>
      <c r="AL88" s="154"/>
      <c r="AM88" s="154"/>
      <c r="AN88" s="154"/>
      <c r="AO88" s="155"/>
      <c r="AP88" s="178">
        <f>IF(OR(AC88&gt;0,AD88&gt;0),"P",IF(AE88&gt;0,"S",IF(OR(AF88&gt;0,AG88&gt;0,AH88&gt;0,AI88&gt;0,AJ88&gt;0),"E",0)))</f>
        <v>0</v>
      </c>
      <c r="AQ88" s="236"/>
      <c r="AR88" s="181">
        <f>IF(AC88&gt;0,6,IF(AD88&gt;0,12,IF(AE88&gt;0,16,IF(OR(AF88&gt;0,AG88&gt;0,AH88&gt;0,AI88&gt;0,AJ88&gt;0),20,0))))</f>
        <v>0</v>
      </c>
      <c r="AS88" s="463"/>
      <c r="AT88" s="473"/>
      <c r="AU88" s="182">
        <f>IF(AC88&gt;0,20000,IF(AD88&gt;0,20000,IF(AE88&gt;0,40000,IF(AF88&gt;0,20000,IF(AG88&gt;0,60000,IF(AH88&gt;0,30000,IF(AI88&gt;0,20000,IF(AJ88&gt;0,10000,0))))))))</f>
        <v>0</v>
      </c>
      <c r="AV88" s="562">
        <f>IF(OR(AQ88="Ausweichen",AQ88="Blocken",AQ88="Knochenbrecher",AQ88="Unterstützen"),10000,0)</f>
        <v>0</v>
      </c>
      <c r="AW88" s="557"/>
      <c r="AX88" s="543"/>
      <c r="AY88" s="549"/>
      <c r="AZ88" s="555"/>
    </row>
    <row r="89" spans="1:52" s="71" customFormat="1" ht="30" customHeight="1" x14ac:dyDescent="0.3">
      <c r="B89" s="72"/>
      <c r="D89" s="98"/>
      <c r="E89" s="72"/>
      <c r="F89" s="72"/>
      <c r="G89" s="72"/>
      <c r="H89" s="72"/>
      <c r="I89" s="72"/>
      <c r="J89" s="99"/>
      <c r="K89" s="99"/>
      <c r="L89" s="99"/>
      <c r="M89" s="99"/>
      <c r="N89" s="99"/>
      <c r="P89" s="99"/>
      <c r="Q89" s="99"/>
      <c r="R89" s="99"/>
      <c r="S89" s="99"/>
      <c r="T89" s="99"/>
      <c r="U89" s="99"/>
      <c r="V89" s="99"/>
      <c r="W89" s="99"/>
      <c r="X89" s="99"/>
      <c r="Z89" s="460"/>
      <c r="AA89" s="132">
        <v>4</v>
      </c>
      <c r="AB89" s="127" t="s">
        <v>298</v>
      </c>
      <c r="AC89" s="147"/>
      <c r="AD89" s="148"/>
      <c r="AE89" s="149"/>
      <c r="AF89" s="150"/>
      <c r="AG89" s="151"/>
      <c r="AH89" s="151"/>
      <c r="AI89" s="151"/>
      <c r="AJ89" s="165"/>
      <c r="AK89" s="153"/>
      <c r="AL89" s="154"/>
      <c r="AM89" s="154"/>
      <c r="AN89" s="154"/>
      <c r="AO89" s="155"/>
      <c r="AP89" s="178">
        <f>IF(OR(AC89&gt;0,AD89&gt;0),"P",IF(AE89&gt;0,"S",IF(OR(AF89&gt;0,AG89&gt;0,AH89&gt;0,AI89&gt;0,AJ89&gt;0),"E",0)))</f>
        <v>0</v>
      </c>
      <c r="AQ89" s="236"/>
      <c r="AR89" s="181">
        <f>IF(AC89&gt;0,8,IF(AD89&gt;0,16,IF(AE89&gt;0,20,IF(OR(AF89&gt;0,AG89&gt;0,AH89&gt;0,AI89&gt;0,AJ89&gt;0),24,0))))</f>
        <v>0</v>
      </c>
      <c r="AS89" s="463"/>
      <c r="AT89" s="473"/>
      <c r="AU89" s="182">
        <f>IF(AC89&gt;0,20000,IF(AD89&gt;0,20000,IF(AE89&gt;0,40000,IF(AF89&gt;0,20000,IF(AG89&gt;0,60000,IF(AH89&gt;0,30000,IF(AI89&gt;0,20000,IF(AJ89&gt;0,10000,0))))))))</f>
        <v>0</v>
      </c>
      <c r="AV89" s="562">
        <f>IF(OR(AQ89="Ausweichen",AQ89="Blocken",AQ89="Knochenbrecher",AQ89="Unterstützen"),10000,0)</f>
        <v>0</v>
      </c>
      <c r="AW89" s="557"/>
      <c r="AX89" s="543"/>
      <c r="AY89" s="549"/>
      <c r="AZ89" s="555"/>
    </row>
    <row r="90" spans="1:52" s="71" customFormat="1" ht="30" customHeight="1" x14ac:dyDescent="0.3">
      <c r="B90" s="72"/>
      <c r="D90" s="98"/>
      <c r="E90" s="72"/>
      <c r="F90" s="72"/>
      <c r="G90" s="72"/>
      <c r="H90" s="72"/>
      <c r="I90" s="72"/>
      <c r="J90" s="99"/>
      <c r="K90" s="99"/>
      <c r="L90" s="99"/>
      <c r="M90" s="99"/>
      <c r="N90" s="99"/>
      <c r="P90" s="99"/>
      <c r="Q90" s="99"/>
      <c r="R90" s="99"/>
      <c r="S90" s="99"/>
      <c r="T90" s="99"/>
      <c r="U90" s="99"/>
      <c r="V90" s="99"/>
      <c r="W90" s="99"/>
      <c r="X90" s="99"/>
      <c r="Z90" s="460"/>
      <c r="AA90" s="132">
        <v>5</v>
      </c>
      <c r="AB90" s="127" t="s">
        <v>299</v>
      </c>
      <c r="AC90" s="147"/>
      <c r="AD90" s="148"/>
      <c r="AE90" s="149"/>
      <c r="AF90" s="150"/>
      <c r="AG90" s="151"/>
      <c r="AH90" s="151"/>
      <c r="AI90" s="151"/>
      <c r="AJ90" s="165"/>
      <c r="AK90" s="153"/>
      <c r="AL90" s="154"/>
      <c r="AM90" s="154"/>
      <c r="AN90" s="154"/>
      <c r="AO90" s="155"/>
      <c r="AP90" s="178">
        <f>IF(OR(AC90&gt;0,AD90&gt;0),"P",IF(AE90&gt;0,"S",IF(OR(AF90&gt;0,AG90&gt;0,AH90&gt;0,AI90&gt;0,AJ90&gt;0),"E",0)))</f>
        <v>0</v>
      </c>
      <c r="AQ90" s="236"/>
      <c r="AR90" s="181">
        <f>IF(AC90&gt;0,10,IF(AD90&gt;0,20,IF(AE90&gt;0,24,IF(OR(AF90&gt;0,AG90&gt;0,AH90&gt;0,AI90&gt;0,AJ90&gt;0),28,0))))</f>
        <v>0</v>
      </c>
      <c r="AS90" s="463"/>
      <c r="AT90" s="473"/>
      <c r="AU90" s="182">
        <f>IF(AC90&gt;0,20000,IF(AD90&gt;0,20000,IF(AE90&gt;0,40000,IF(AF90&gt;0,20000,IF(AG90&gt;0,60000,IF(AH90&gt;0,30000,IF(AI90&gt;0,20000,IF(AJ90&gt;0,10000,0))))))))</f>
        <v>0</v>
      </c>
      <c r="AV90" s="562">
        <f>IF(OR(AQ90="Ausweichen",AQ90="Blocken",AQ90="Knochenbrecher",AQ90="Unterstützen"),10000,0)</f>
        <v>0</v>
      </c>
      <c r="AW90" s="557"/>
      <c r="AX90" s="543"/>
      <c r="AY90" s="549"/>
      <c r="AZ90" s="555"/>
    </row>
    <row r="91" spans="1:52" s="71" customFormat="1" ht="30" customHeight="1" thickBot="1" x14ac:dyDescent="0.35">
      <c r="B91" s="72"/>
      <c r="D91" s="98"/>
      <c r="E91" s="72"/>
      <c r="F91" s="72"/>
      <c r="G91" s="72"/>
      <c r="H91" s="72"/>
      <c r="I91" s="72"/>
      <c r="J91" s="99"/>
      <c r="K91" s="99"/>
      <c r="L91" s="99"/>
      <c r="M91" s="99"/>
      <c r="N91" s="99"/>
      <c r="P91" s="99"/>
      <c r="Q91" s="99"/>
      <c r="R91" s="99"/>
      <c r="S91" s="99"/>
      <c r="T91" s="99"/>
      <c r="U91" s="99"/>
      <c r="V91" s="99"/>
      <c r="W91" s="99"/>
      <c r="X91" s="99"/>
      <c r="Z91" s="461"/>
      <c r="AA91" s="133">
        <v>6</v>
      </c>
      <c r="AB91" s="128" t="s">
        <v>300</v>
      </c>
      <c r="AC91" s="156"/>
      <c r="AD91" s="157"/>
      <c r="AE91" s="158"/>
      <c r="AF91" s="159"/>
      <c r="AG91" s="160"/>
      <c r="AH91" s="160"/>
      <c r="AI91" s="160"/>
      <c r="AJ91" s="166"/>
      <c r="AK91" s="162"/>
      <c r="AL91" s="163"/>
      <c r="AM91" s="163"/>
      <c r="AN91" s="163"/>
      <c r="AO91" s="164"/>
      <c r="AP91" s="179">
        <f>IF(OR(AC91&gt;0,AD91&gt;0),"P",IF(AE91&gt;0,"S",IF(OR(AF91&gt;0,AG91&gt;0,AH91&gt;0,AI91&gt;0,AJ91&gt;0),"E",0)))</f>
        <v>0</v>
      </c>
      <c r="AQ91" s="237"/>
      <c r="AR91" s="183">
        <f>IF(AC91&gt;0,15,IF(AD91&gt;0,30,IF(AE91&gt;0,34,IF(OR(AF91&gt;0,AG91&gt;0,AH91&gt;0,AI91&gt;0,AJ91&gt;0),38,0))))</f>
        <v>0</v>
      </c>
      <c r="AS91" s="464"/>
      <c r="AT91" s="474"/>
      <c r="AU91" s="184">
        <f>IF(AC91&gt;0,20000,IF(AD91&gt;0,20000,IF(AE91&gt;0,40000,IF(AF91&gt;0,20000,IF(AG91&gt;0,60000,IF(AH91&gt;0,30000,IF(AI91&gt;0,20000,IF(AJ91&gt;0,10000,0))))))))</f>
        <v>0</v>
      </c>
      <c r="AV91" s="563">
        <f>IF(OR(AQ91="Ausweichen",AQ91="Blocken",AQ91="Knochenbrecher",AQ91="Unterstützen"),10000,0)</f>
        <v>0</v>
      </c>
      <c r="AW91" s="558"/>
      <c r="AX91" s="544"/>
      <c r="AY91" s="550"/>
      <c r="AZ91" s="555"/>
    </row>
    <row r="92" spans="1:52" s="71" customFormat="1" ht="30" customHeight="1" x14ac:dyDescent="0.3">
      <c r="B92" s="72"/>
      <c r="D92" s="98"/>
      <c r="E92" s="72"/>
      <c r="F92" s="72"/>
      <c r="G92" s="72"/>
      <c r="H92" s="72"/>
      <c r="I92" s="72"/>
      <c r="J92" s="99"/>
      <c r="K92" s="99"/>
      <c r="L92" s="99"/>
      <c r="M92" s="99"/>
      <c r="N92" s="99"/>
      <c r="P92" s="99"/>
      <c r="Q92" s="99"/>
      <c r="R92" s="99"/>
      <c r="S92" s="99"/>
      <c r="T92" s="99"/>
      <c r="U92" s="99"/>
      <c r="V92" s="99"/>
      <c r="W92" s="99"/>
      <c r="X92" s="99"/>
      <c r="Z92" s="459">
        <v>13</v>
      </c>
      <c r="AA92" s="131">
        <v>0</v>
      </c>
      <c r="AB92" s="126" t="s">
        <v>294</v>
      </c>
      <c r="AC92" s="238"/>
      <c r="AD92" s="239"/>
      <c r="AE92" s="240"/>
      <c r="AF92" s="241"/>
      <c r="AG92" s="242"/>
      <c r="AH92" s="242"/>
      <c r="AI92" s="242"/>
      <c r="AJ92" s="246"/>
      <c r="AK92" s="244"/>
      <c r="AL92" s="242"/>
      <c r="AM92" s="242"/>
      <c r="AN92" s="242"/>
      <c r="AO92" s="243"/>
      <c r="AP92" s="177">
        <f>IF(OR(AC92&gt;0,AD92&gt;0),"P",IF(AE92&gt;0,"S",IF(OR(AF92&gt;0,AG92&gt;0,AH92&gt;0,AI92&gt;0,AJ92&gt;0),"E",0)))</f>
        <v>0</v>
      </c>
      <c r="AQ92" s="245"/>
      <c r="AR92" s="180"/>
      <c r="AS92" s="462">
        <f>SUM(AR93:AR98)</f>
        <v>0</v>
      </c>
      <c r="AT92" s="472" t="str">
        <f>IF(AND(AR93&gt;0,AR94=0,AR95=0,AR96=0,AR97=0,AR98=0),", "&amp;AQ93,IF(AND(AR93&gt;0,AR94&gt;0,AR95=0,AR96=0,AR97=0,AR98=0),", "&amp;AQ93&amp;", "&amp;AQ94,IF(AND(AR93&gt;0,AR94&gt;0,AR95&gt;0,AR96=0,AR97=0,AR98=0),", "&amp;AQ93&amp;", "&amp;AQ94&amp;", "&amp;AQ95,IF(AND(AR93&gt;0,AR94&gt;0,AR95&gt;0,AR96&gt;0,AR97=0,AR98=0),", "&amp;AQ93&amp;", "&amp;AQ94&amp;", "&amp;AQ95&amp;", "&amp;AQ96,IF(AND(AR93&gt;0,AR94&gt;0,AR95&gt;0,AR96&gt;0,AR97&gt;0,AR98=0),", "&amp;AQ93&amp;", "&amp;AQ94&amp;", "&amp;AQ95&amp;", "&amp;AQ96&amp;", "&amp;AQ97,IF(AND(AR93&gt;0,AR94&gt;0,AR95&gt;0,AR96&gt;0,AR97&gt;0,AR98&gt;0),", "&amp;AQ93&amp;", "&amp;AQ94&amp;", "&amp;AQ95&amp;", "&amp;AQ96&amp;", "&amp;AQ97&amp;", "&amp;AQ98,""))))))</f>
        <v/>
      </c>
      <c r="AU92" s="560"/>
      <c r="AV92" s="561"/>
      <c r="AW92" s="556">
        <f>SUM(AU93:AU98)+SUM(AV93:AV98)</f>
        <v>0</v>
      </c>
      <c r="AX92" s="547">
        <f>IF(O20="",0,O20+AW92)</f>
        <v>0</v>
      </c>
      <c r="AY92" s="548">
        <f>IF(O20="",0,IF(OR(D20="Rotzling-Feldspieler (Ro)",D20="Rotzling-Feldspieler-Geselle (Ro)",D20="Gnoblar-Feldspieler (O-DR)",D20="Gnoblar-Feldspieler-Geselle (O-DR)",D20="Gnoblar-Feldspieler (O-WS)",D20="Gnoblar-Feldspieler-Geselle (O-WS)"),AX92-15000,IF(T20="Ja",0,AX92)))</f>
        <v>0</v>
      </c>
      <c r="AZ92" s="554"/>
    </row>
    <row r="93" spans="1:52" x14ac:dyDescent="0.3">
      <c r="A93" s="71"/>
      <c r="B93" s="72"/>
      <c r="C93" s="71"/>
      <c r="D93" s="98"/>
      <c r="E93" s="72"/>
      <c r="F93" s="72"/>
      <c r="G93" s="72"/>
      <c r="H93" s="72"/>
      <c r="I93" s="72"/>
      <c r="J93" s="99"/>
      <c r="K93" s="99"/>
      <c r="L93" s="99"/>
      <c r="M93" s="99"/>
      <c r="N93" s="99"/>
      <c r="O93" s="71"/>
      <c r="P93" s="99"/>
      <c r="Q93" s="99"/>
      <c r="R93" s="99"/>
      <c r="S93" s="99"/>
      <c r="T93" s="99"/>
      <c r="U93" s="99"/>
      <c r="V93" s="99"/>
      <c r="W93" s="99"/>
      <c r="X93" s="99"/>
      <c r="Z93" s="460"/>
      <c r="AA93" s="132">
        <v>1</v>
      </c>
      <c r="AB93" s="127" t="s">
        <v>295</v>
      </c>
      <c r="AC93" s="147"/>
      <c r="AD93" s="148"/>
      <c r="AE93" s="149"/>
      <c r="AF93" s="150"/>
      <c r="AG93" s="151"/>
      <c r="AH93" s="151"/>
      <c r="AI93" s="151"/>
      <c r="AJ93" s="165"/>
      <c r="AK93" s="153"/>
      <c r="AL93" s="154"/>
      <c r="AM93" s="154"/>
      <c r="AN93" s="154"/>
      <c r="AO93" s="155"/>
      <c r="AP93" s="178">
        <f>IF(OR(AC93&gt;0,AD93&gt;0),"P",IF(AE93&gt;0,"S",IF(OR(AF93&gt;0,AG93&gt;0,AH93&gt;0,AI93&gt;0,AJ93&gt;0),"E",0)))</f>
        <v>0</v>
      </c>
      <c r="AQ93" s="236"/>
      <c r="AR93" s="181">
        <f>IF(AC93&gt;0,3,IF(AD93&gt;0,6,IF(AE93&gt;0,10,IF(OR(AF93&gt;0,AG93&gt;0,AH93&gt;0,AI93&gt;0,AJ93&gt;0),14,0))))</f>
        <v>0</v>
      </c>
      <c r="AS93" s="463"/>
      <c r="AT93" s="473"/>
      <c r="AU93" s="182">
        <f>IF(AC93&gt;0,20000,IF(AD93&gt;0,20000,IF(AE93&gt;0,40000,IF(AF93&gt;0,20000,IF(AG93&gt;0,60000,IF(AH93&gt;0,30000,IF(AI93&gt;0,20000,IF(AJ93&gt;0,10000,0))))))))</f>
        <v>0</v>
      </c>
      <c r="AV93" s="562">
        <f>IF(OR(AQ93="Ausweichen",AQ93="Blocken",AQ93="Knochenbrecher",AQ93="Unterstützen"),10000,0)</f>
        <v>0</v>
      </c>
      <c r="AW93" s="557"/>
      <c r="AX93" s="543"/>
      <c r="AY93" s="549"/>
      <c r="AZ93" s="555"/>
    </row>
    <row r="94" spans="1:52" x14ac:dyDescent="0.3">
      <c r="A94" s="71"/>
      <c r="B94" s="72"/>
      <c r="C94" s="71"/>
      <c r="D94" s="98"/>
      <c r="E94" s="72"/>
      <c r="F94" s="72"/>
      <c r="G94" s="72"/>
      <c r="H94" s="72"/>
      <c r="I94" s="72"/>
      <c r="J94" s="99"/>
      <c r="K94" s="99"/>
      <c r="L94" s="99"/>
      <c r="M94" s="99"/>
      <c r="N94" s="99"/>
      <c r="O94" s="71"/>
      <c r="P94" s="99"/>
      <c r="Q94" s="99"/>
      <c r="R94" s="99"/>
      <c r="S94" s="99"/>
      <c r="T94" s="99"/>
      <c r="U94" s="99"/>
      <c r="V94" s="99"/>
      <c r="W94" s="99"/>
      <c r="X94" s="99"/>
      <c r="Z94" s="460"/>
      <c r="AA94" s="132">
        <v>2</v>
      </c>
      <c r="AB94" s="127" t="s">
        <v>296</v>
      </c>
      <c r="AC94" s="147"/>
      <c r="AD94" s="148"/>
      <c r="AE94" s="149"/>
      <c r="AF94" s="150"/>
      <c r="AG94" s="151"/>
      <c r="AH94" s="151"/>
      <c r="AI94" s="151"/>
      <c r="AJ94" s="165"/>
      <c r="AK94" s="153"/>
      <c r="AL94" s="154"/>
      <c r="AM94" s="154"/>
      <c r="AN94" s="154"/>
      <c r="AO94" s="155"/>
      <c r="AP94" s="178">
        <f>IF(OR(AC94&gt;0,AD94&gt;0),"P",IF(AE94&gt;0,"S",IF(OR(AF94&gt;0,AG94&gt;0,AH94&gt;0,AI94&gt;0,AJ94&gt;0),"E",0)))</f>
        <v>0</v>
      </c>
      <c r="AQ94" s="236"/>
      <c r="AR94" s="181">
        <f>IF(AC94&gt;0,4,IF(AD94&gt;0,8,IF(AE94&gt;0,12,IF(OR(AF94&gt;0,AG94&gt;0,AH94&gt;0,AI94&gt;0,AJ94&gt;0),16,0))))</f>
        <v>0</v>
      </c>
      <c r="AS94" s="463"/>
      <c r="AT94" s="473"/>
      <c r="AU94" s="182">
        <f>IF(AC94&gt;0,20000,IF(AD94&gt;0,20000,IF(AE94&gt;0,40000,IF(AF94&gt;0,20000,IF(AG94&gt;0,60000,IF(AH94&gt;0,30000,IF(AI94&gt;0,20000,IF(AJ94&gt;0,10000,0))))))))</f>
        <v>0</v>
      </c>
      <c r="AV94" s="562">
        <f>IF(OR(AQ94="Ausweichen",AQ94="Blocken",AQ94="Knochenbrecher",AQ94="Unterstützen"),10000,0)</f>
        <v>0</v>
      </c>
      <c r="AW94" s="557"/>
      <c r="AX94" s="543"/>
      <c r="AY94" s="549"/>
      <c r="AZ94" s="555"/>
    </row>
    <row r="95" spans="1:52" x14ac:dyDescent="0.3">
      <c r="A95" s="71"/>
      <c r="B95" s="72"/>
      <c r="C95" s="71"/>
      <c r="D95" s="98"/>
      <c r="E95" s="72"/>
      <c r="F95" s="72"/>
      <c r="G95" s="72"/>
      <c r="H95" s="72"/>
      <c r="I95" s="72"/>
      <c r="J95" s="99"/>
      <c r="K95" s="99"/>
      <c r="L95" s="99"/>
      <c r="M95" s="99"/>
      <c r="N95" s="99"/>
      <c r="O95" s="71"/>
      <c r="P95" s="99"/>
      <c r="Q95" s="99"/>
      <c r="R95" s="99"/>
      <c r="S95" s="99"/>
      <c r="T95" s="99"/>
      <c r="U95" s="99"/>
      <c r="V95" s="99"/>
      <c r="W95" s="99"/>
      <c r="X95" s="99"/>
      <c r="Z95" s="460"/>
      <c r="AA95" s="132">
        <v>3</v>
      </c>
      <c r="AB95" s="127" t="s">
        <v>297</v>
      </c>
      <c r="AC95" s="147"/>
      <c r="AD95" s="148"/>
      <c r="AE95" s="149"/>
      <c r="AF95" s="150"/>
      <c r="AG95" s="151"/>
      <c r="AH95" s="151"/>
      <c r="AI95" s="151"/>
      <c r="AJ95" s="165"/>
      <c r="AK95" s="153"/>
      <c r="AL95" s="154"/>
      <c r="AM95" s="154"/>
      <c r="AN95" s="154"/>
      <c r="AO95" s="155"/>
      <c r="AP95" s="178">
        <f>IF(OR(AC95&gt;0,AD95&gt;0),"P",IF(AE95&gt;0,"S",IF(OR(AF95&gt;0,AG95&gt;0,AH95&gt;0,AI95&gt;0,AJ95&gt;0),"E",0)))</f>
        <v>0</v>
      </c>
      <c r="AQ95" s="236"/>
      <c r="AR95" s="181">
        <f>IF(AC95&gt;0,6,IF(AD95&gt;0,12,IF(AE95&gt;0,16,IF(OR(AF95&gt;0,AG95&gt;0,AH95&gt;0,AI95&gt;0,AJ95&gt;0),20,0))))</f>
        <v>0</v>
      </c>
      <c r="AS95" s="463"/>
      <c r="AT95" s="473"/>
      <c r="AU95" s="182">
        <f>IF(AC95&gt;0,20000,IF(AD95&gt;0,20000,IF(AE95&gt;0,40000,IF(AF95&gt;0,20000,IF(AG95&gt;0,60000,IF(AH95&gt;0,30000,IF(AI95&gt;0,20000,IF(AJ95&gt;0,10000,0))))))))</f>
        <v>0</v>
      </c>
      <c r="AV95" s="562">
        <f>IF(OR(AQ95="Ausweichen",AQ95="Blocken",AQ95="Knochenbrecher",AQ95="Unterstützen"),10000,0)</f>
        <v>0</v>
      </c>
      <c r="AW95" s="557"/>
      <c r="AX95" s="543"/>
      <c r="AY95" s="549"/>
      <c r="AZ95" s="555"/>
    </row>
    <row r="96" spans="1:52" x14ac:dyDescent="0.3">
      <c r="A96" s="71"/>
      <c r="B96" s="72"/>
      <c r="C96" s="71"/>
      <c r="D96" s="98"/>
      <c r="E96" s="72"/>
      <c r="F96" s="72"/>
      <c r="G96" s="72"/>
      <c r="H96" s="72"/>
      <c r="I96" s="72"/>
      <c r="J96" s="99"/>
      <c r="K96" s="99"/>
      <c r="L96" s="99"/>
      <c r="M96" s="99"/>
      <c r="N96" s="99"/>
      <c r="O96" s="71"/>
      <c r="P96" s="99"/>
      <c r="Q96" s="99"/>
      <c r="R96" s="99"/>
      <c r="S96" s="99"/>
      <c r="T96" s="99"/>
      <c r="U96" s="99"/>
      <c r="V96" s="99"/>
      <c r="W96" s="99"/>
      <c r="X96" s="99"/>
      <c r="Z96" s="460"/>
      <c r="AA96" s="132">
        <v>4</v>
      </c>
      <c r="AB96" s="127" t="s">
        <v>298</v>
      </c>
      <c r="AC96" s="147"/>
      <c r="AD96" s="148"/>
      <c r="AE96" s="149"/>
      <c r="AF96" s="150"/>
      <c r="AG96" s="151"/>
      <c r="AH96" s="151"/>
      <c r="AI96" s="151"/>
      <c r="AJ96" s="165"/>
      <c r="AK96" s="153"/>
      <c r="AL96" s="154"/>
      <c r="AM96" s="154"/>
      <c r="AN96" s="154"/>
      <c r="AO96" s="155"/>
      <c r="AP96" s="178">
        <f>IF(OR(AC96&gt;0,AD96&gt;0),"P",IF(AE96&gt;0,"S",IF(OR(AF96&gt;0,AG96&gt;0,AH96&gt;0,AI96&gt;0,AJ96&gt;0),"E",0)))</f>
        <v>0</v>
      </c>
      <c r="AQ96" s="236"/>
      <c r="AR96" s="181">
        <f>IF(AC96&gt;0,8,IF(AD96&gt;0,16,IF(AE96&gt;0,20,IF(OR(AF96&gt;0,AG96&gt;0,AH96&gt;0,AI96&gt;0,AJ96&gt;0),24,0))))</f>
        <v>0</v>
      </c>
      <c r="AS96" s="463"/>
      <c r="AT96" s="473"/>
      <c r="AU96" s="182">
        <f>IF(AC96&gt;0,20000,IF(AD96&gt;0,20000,IF(AE96&gt;0,40000,IF(AF96&gt;0,20000,IF(AG96&gt;0,60000,IF(AH96&gt;0,30000,IF(AI96&gt;0,20000,IF(AJ96&gt;0,10000,0))))))))</f>
        <v>0</v>
      </c>
      <c r="AV96" s="562">
        <f>IF(OR(AQ96="Ausweichen",AQ96="Blocken",AQ96="Knochenbrecher",AQ96="Unterstützen"),10000,0)</f>
        <v>0</v>
      </c>
      <c r="AW96" s="557"/>
      <c r="AX96" s="543"/>
      <c r="AY96" s="549"/>
      <c r="AZ96" s="555"/>
    </row>
    <row r="97" spans="2:52" ht="15" thickBot="1" x14ac:dyDescent="0.35">
      <c r="Z97" s="460"/>
      <c r="AA97" s="132">
        <v>5</v>
      </c>
      <c r="AB97" s="127" t="s">
        <v>299</v>
      </c>
      <c r="AC97" s="147"/>
      <c r="AD97" s="148"/>
      <c r="AE97" s="149"/>
      <c r="AF97" s="150"/>
      <c r="AG97" s="151"/>
      <c r="AH97" s="151"/>
      <c r="AI97" s="151"/>
      <c r="AJ97" s="165"/>
      <c r="AK97" s="153"/>
      <c r="AL97" s="154"/>
      <c r="AM97" s="154"/>
      <c r="AN97" s="154"/>
      <c r="AO97" s="155"/>
      <c r="AP97" s="178">
        <f>IF(OR(AC97&gt;0,AD97&gt;0),"P",IF(AE97&gt;0,"S",IF(OR(AF97&gt;0,AG97&gt;0,AH97&gt;0,AI97&gt;0,AJ97&gt;0),"E",0)))</f>
        <v>0</v>
      </c>
      <c r="AQ97" s="236"/>
      <c r="AR97" s="181">
        <f>IF(AC97&gt;0,10,IF(AD97&gt;0,20,IF(AE97&gt;0,24,IF(OR(AF97&gt;0,AG97&gt;0,AH97&gt;0,AI97&gt;0,AJ97&gt;0),28,0))))</f>
        <v>0</v>
      </c>
      <c r="AS97" s="463"/>
      <c r="AT97" s="473"/>
      <c r="AU97" s="182">
        <f>IF(AC97&gt;0,20000,IF(AD97&gt;0,20000,IF(AE97&gt;0,40000,IF(AF97&gt;0,20000,IF(AG97&gt;0,60000,IF(AH97&gt;0,30000,IF(AI97&gt;0,20000,IF(AJ97&gt;0,10000,0))))))))</f>
        <v>0</v>
      </c>
      <c r="AV97" s="562">
        <f>IF(OR(AQ97="Ausweichen",AQ97="Blocken",AQ97="Knochenbrecher",AQ97="Unterstützen"),10000,0)</f>
        <v>0</v>
      </c>
      <c r="AW97" s="557"/>
      <c r="AX97" s="543"/>
      <c r="AY97" s="549"/>
      <c r="AZ97" s="555"/>
    </row>
    <row r="98" spans="2:52" ht="15" thickBot="1" x14ac:dyDescent="0.35">
      <c r="B98" s="203">
        <v>1</v>
      </c>
      <c r="C98" s="204" t="str">
        <f>IF($O$3="","",IF($O$3="Echsenmenschen",Datenbasis!AS154,IF($O$3="Elfen-Union",Datenbasis!AS173,IF($O$3="Gnome - HFP",Datenbasis!AS192,IF($O$3="Gnome - WL",Datenbasis!AS211,IF($O$3="Goblins - DR",Datenbasis!AS230,IF($O$3="Goblins - UH",Datenbasis!AS249,IF($O$3="Gruftkönige",Datenbasis!AS268,IF($O$3="Halblinge - HFP",Datenbasis!AS287,C118)))))))))</f>
        <v/>
      </c>
      <c r="D98" s="205" t="str">
        <f>IF($O$3="","",IF($O$3="Echsenmenschen",Datenbasis!AK154,IF($O$3="Elfen-Union",Datenbasis!AK173,IF($O$3="Gnome - HFP",Datenbasis!AK192,IF($O$3="Gnome - WL",Datenbasis!AK211,IF($O$3="Goblins - DR",Datenbasis!AK230,IF($O$3="Goblins - UH",Datenbasis!AK249,IF($O$3="Gruftkönige",Datenbasis!AK268,IF($O$3="Halblinge - HFP",Datenbasis!AK287,D118)))))))))</f>
        <v/>
      </c>
      <c r="E98" s="67" t="str">
        <f>IF($O$3="","",IF($O$3="Echsenmenschen",Datenbasis!AL154,IF($O$3="Elfen-Union",Datenbasis!AL173,IF($O$3="Gnome - HFP",Datenbasis!AL192,IF($O$3="Gnome - WL",Datenbasis!AL211,IF($O$3="Goblins - DR",Datenbasis!AL230,IF($O$3="Goblins - UH",Datenbasis!AL249,IF($O$3="Gruftkönige",Datenbasis!AL268,IF($O$3="Halblinge - HFP",Datenbasis!AL287,E118)))))))))</f>
        <v/>
      </c>
      <c r="F98" s="67" t="str">
        <f>IF($O$3="","",IF($O$3="Echsenmenschen",Datenbasis!AM154,IF($O$3="Elfen-Union",Datenbasis!AM173,IF($O$3="Gnome - HFP",Datenbasis!AM192,IF($O$3="Gnome - WL",Datenbasis!AM211,IF($O$3="Goblins - DR",Datenbasis!AM230,IF($O$3="Goblins - UH",Datenbasis!AM249,IF($O$3="Gruftkönige",Datenbasis!AM268,IF($O$3="Halblinge - HFP",Datenbasis!AM287,F118)))))))))</f>
        <v/>
      </c>
      <c r="G98" s="67" t="str">
        <f>IF($O$3="","",IF($O$3="Echsenmenschen",Datenbasis!AN154,IF($O$3="Elfen-Union",Datenbasis!AN173,IF($O$3="Gnome - HFP",Datenbasis!AN192,IF($O$3="Gnome - WL",Datenbasis!AN211,IF($O$3="Goblins - DR",Datenbasis!AN230,IF($O$3="Goblins - UH",Datenbasis!AN249,IF($O$3="Gruftkönige",Datenbasis!AN268,IF($O$3="Halblinge - HFP",Datenbasis!AN287,G118)))))))))</f>
        <v/>
      </c>
      <c r="H98" s="67" t="str">
        <f>IF($O$3="","",IF($O$3="Echsenmenschen",Datenbasis!AO154,IF($O$3="Elfen-Union",Datenbasis!AO173,IF($O$3="Gnome - HFP",Datenbasis!AO192,IF($O$3="Gnome - WL",Datenbasis!AO211,IF($O$3="Goblins - DR",Datenbasis!AO230,IF($O$3="Goblins - UH",Datenbasis!AO249,IF($O$3="Gruftkönige",Datenbasis!AO268,IF($O$3="Halblinge - HFP",Datenbasis!AO287,H118)))))))))</f>
        <v/>
      </c>
      <c r="I98" s="67" t="str">
        <f>IF($O$3="","",IF($O$3="Echsenmenschen",Datenbasis!AP154,IF($O$3="Elfen-Union",Datenbasis!AP173,IF($O$3="Gnome - HFP",Datenbasis!AP192,IF($O$3="Gnome - WL",Datenbasis!AP211,IF($O$3="Goblins - DR",Datenbasis!AP230,IF($O$3="Goblins - UH",Datenbasis!AP249,IF($O$3="Gruftkönige",Datenbasis!AP268,IF($O$3="Halblinge - HFP",Datenbasis!AP287,I118)))))))))</f>
        <v/>
      </c>
      <c r="J98" s="542" t="str">
        <f>IF($O$3="","",IF($O$3="Echsenmenschen",Datenbasis!AQ154,IF($O$3="Elfen-Union",Datenbasis!AQ173,IF($O$3="Gnome - HFP",Datenbasis!AQ192,IF($O$3="Gnome - WL",Datenbasis!AQ211,IF($O$3="Goblins - DR",Datenbasis!AQ230,IF($O$3="Goblins - UH",Datenbasis!AQ249,IF($O$3="Gruftkönige",Datenbasis!AQ268,IF($O$3="Halblinge - HFP",Datenbasis!AQ287,I118)))))))))</f>
        <v/>
      </c>
      <c r="K98" s="542" t="str">
        <f>IF($O$3="","",IF($O$3="Menschen",Datenbasis!AR382,IF($O$3="Imperial Nobility",Datenbasis!AR344,IF($O$3="Echsenmenschen",Datenbasis!AR154,IF($O$3="Nekromanten",Datenbasis!AR401,IF($O$3="Nurgle",Datenbasis!AR458,IF($O$3="Ogre",Datenbasis!AR477,IF($O$3="Old World Alliance",Datenbasis!AR515,IF($O$3="Orks",Datenbasis!AR534,K118)))))))))</f>
        <v/>
      </c>
      <c r="L98" s="542" t="str">
        <f>IF($O$3="","",IF($O$3="Menschen",Datenbasis!AS382,IF($O$3="Imperial Nobility",Datenbasis!AS344,IF($O$3="Echsenmenschen",Datenbasis!AS154,IF($O$3="Nekromanten",Datenbasis!AS401,IF($O$3="Nurgle",Datenbasis!AS458,IF($O$3="Ogre",Datenbasis!AS477,IF($O$3="Old World Alliance",Datenbasis!AS515,IF($O$3="Orks",Datenbasis!AS534,L118)))))))))</f>
        <v/>
      </c>
      <c r="M98" s="542" t="str">
        <f>IF($O$3="","",IF($O$3="Menschen",Datenbasis!AU382,IF($O$3="Imperial Nobility",Datenbasis!AU344,IF($O$3="Echsenmenschen",Datenbasis!AU154,IF($O$3="Nekromanten",Datenbasis!AU401,IF($O$3="Nurgle",Datenbasis!AU458,IF($O$3="Ogre",Datenbasis!AU477,IF($O$3="Old World Alliance",Datenbasis!AU515,IF($O$3="Orks",Datenbasis!AU534,M118)))))))))</f>
        <v/>
      </c>
      <c r="N98" s="542" t="str">
        <f>IF($O$3="","",IF($O$3="Menschen",Datenbasis!AV154,IF($O$3="Imperial Nobility",Datenbasis!AV173,IF($O$3="Echsenmenschen",Datenbasis!AV192,IF($O$3="Nekromanten",Datenbasis!AV211,IF($O$3="Nurgle",Datenbasis!AV230,IF($O$3="Ogre",Datenbasis!AV249,IF($O$3="Old World Alliance",Datenbasis!AV268,IF($O$3="Orks",Datenbasis!AV287,N118)))))))))</f>
        <v/>
      </c>
      <c r="O98" s="66" t="str">
        <f>IF($O$3="","",IF($O$3="Echsenmenschen",Datenbasis!AR154,IF($O$3="Elfen-Union",Datenbasis!AR173,IF($O$3="Gnome - HFP",Datenbasis!AR192,IF($O$3="Gnome - WL",Datenbasis!AR211,IF($O$3="Goblins - DR",Datenbasis!AR230,IF($O$3="Goblins - UH",Datenbasis!AR249,IF($O$3="Gruftkönige",Datenbasis!AR268,IF($O$3="Halblinge - HFP",Datenbasis!AR287,I118)))))))))</f>
        <v/>
      </c>
      <c r="P98" s="542" t="str">
        <f>IF($O$3="","",IF($O$3="Echsenmenschen",Datenbasis!AU154,IF($O$3="Elfen-Union",Datenbasis!AU173,IF($O$3="Gnome - HFP",Datenbasis!AU192,IF($O$3="Gnome - WL",Datenbasis!AU211,IF($O$3="Goblins - DR",Datenbasis!AU230,IF($O$3="Goblins - UH",Datenbasis!AU249,IF($O$3="Gruftkönige",Datenbasis!AU268,IF($O$3="Halblinge - HFP",Datenbasis!AU287,I118)))))))))</f>
        <v/>
      </c>
      <c r="Q98" s="542" t="str">
        <f>IF($O$3="","",IF($O$3="Menschen",Datenbasis!CR116,IF($O$3="Imperial Nobility",Datenbasis!CR129,IF($O$3="Echsenmenschen",Datenbasis!CR142,IF($O$3="Nekromanten",Datenbasis!CR155,IF($O$3="Nurgle",Datenbasis!CR168,IF($O$3="Ogre",Datenbasis!CR181,IF($O$3="Old World Alliance",Datenbasis!CR194,IF($O$3="Orks",Datenbasis!CR207,Q118)))))))))</f>
        <v/>
      </c>
      <c r="R98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Alliance",Datenbasis!#REF!,IF($O$3="Orks",Datenbasis!#REF!,R118)))))))))</f>
        <v/>
      </c>
      <c r="S98" s="542" t="str">
        <f>IF($O$3="","",IF($O$3="Menschen",Datenbasis!CS116,IF($O$3="Imperial Nobility",Datenbasis!CS129,IF($O$3="Echsenmenschen",Datenbasis!CS142,IF($O$3="Nekromanten",Datenbasis!CS155,IF($O$3="Nurgle",Datenbasis!CS168,IF($O$3="Ogre",Datenbasis!CS181,IF($O$3="Old World Alliance",Datenbasis!CS194,IF($O$3="Orks",Datenbasis!CS207,S118)))))))))</f>
        <v/>
      </c>
      <c r="T98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Alliance",Datenbasis!#REF!,IF($O$3="Orks",Datenbasis!#REF!,T118)))))))))</f>
        <v/>
      </c>
      <c r="U98" s="542" t="str">
        <f>IF($O$3="","",IF($O$3="Menschen",Datenbasis!CW114,IF($O$3="Imperial Nobility",Datenbasis!CW127,IF($O$3="Echsenmenschen",Datenbasis!CW140,IF($O$3="Nekromanten",Datenbasis!CW153,IF($O$3="Nurgle",Datenbasis!CW166,IF($O$3="Ogre",Datenbasis!CW179,IF($O$3="Old World Alliance",Datenbasis!CW192,IF($O$3="Orks",Datenbasis!CW205,U118)))))))))</f>
        <v/>
      </c>
      <c r="V98" s="542" t="str">
        <f>IF($O$3="","",IF($O$3="Menschen",Datenbasis!CX114,IF($O$3="Imperial Nobility",Datenbasis!CX127,IF($O$3="Echsenmenschen",Datenbasis!CX140,IF($O$3="Nekromanten",Datenbasis!CX153,IF($O$3="Nurgle",Datenbasis!CX166,IF($O$3="Ogre",Datenbasis!CX179,IF($O$3="Old World Alliance",Datenbasis!CX192,IF($O$3="Orks",Datenbasis!CX205,V118)))))))))</f>
        <v/>
      </c>
      <c r="W98" s="542" t="str">
        <f>IF($O$3="","",IF($O$3="Menschen",Datenbasis!CY114,IF($O$3="Imperial Nobility",Datenbasis!CY127,IF($O$3="Echsenmenschen",Datenbasis!CY140,IF($O$3="Nekromanten",Datenbasis!CY153,IF($O$3="Nurgle",Datenbasis!CY166,IF($O$3="Ogre",Datenbasis!CY179,IF($O$3="Old World Alliance",Datenbasis!CY192,IF($O$3="Orks",Datenbasis!CY205,W118)))))))))</f>
        <v/>
      </c>
      <c r="X98" s="542" t="str">
        <f>IF($O$3="","",IF($O$3="Menschen",Datenbasis!CZ114,IF($O$3="Imperial Nobility",Datenbasis!CZ127,IF($O$3="Echsenmenschen",Datenbasis!CZ140,IF($O$3="Nekromanten",Datenbasis!CZ153,IF($O$3="Nurgle",Datenbasis!CZ166,IF($O$3="Ogre",Datenbasis!CZ179,IF($O$3="Old World Alliance",Datenbasis!CZ192,IF($O$3="Orks",Datenbasis!CZ205,X118)))))))))</f>
        <v/>
      </c>
      <c r="Z98" s="461"/>
      <c r="AA98" s="133">
        <v>6</v>
      </c>
      <c r="AB98" s="128" t="s">
        <v>300</v>
      </c>
      <c r="AC98" s="156"/>
      <c r="AD98" s="157"/>
      <c r="AE98" s="158"/>
      <c r="AF98" s="159"/>
      <c r="AG98" s="160"/>
      <c r="AH98" s="160"/>
      <c r="AI98" s="160"/>
      <c r="AJ98" s="166"/>
      <c r="AK98" s="162"/>
      <c r="AL98" s="163"/>
      <c r="AM98" s="163"/>
      <c r="AN98" s="163"/>
      <c r="AO98" s="164"/>
      <c r="AP98" s="179">
        <f>IF(OR(AC98&gt;0,AD98&gt;0),"P",IF(AE98&gt;0,"S",IF(OR(AF98&gt;0,AG98&gt;0,AH98&gt;0,AI98&gt;0,AJ98&gt;0),"E",0)))</f>
        <v>0</v>
      </c>
      <c r="AQ98" s="237"/>
      <c r="AR98" s="183">
        <f>IF(AC98&gt;0,15,IF(AD98&gt;0,30,IF(AE98&gt;0,34,IF(OR(AF98&gt;0,AG98&gt;0,AH98&gt;0,AI98&gt;0,AJ98&gt;0),38,0))))</f>
        <v>0</v>
      </c>
      <c r="AS98" s="464"/>
      <c r="AT98" s="474"/>
      <c r="AU98" s="184">
        <f>IF(AC98&gt;0,20000,IF(AD98&gt;0,20000,IF(AE98&gt;0,40000,IF(AF98&gt;0,20000,IF(AG98&gt;0,60000,IF(AH98&gt;0,30000,IF(AI98&gt;0,20000,IF(AJ98&gt;0,10000,0))))))))</f>
        <v>0</v>
      </c>
      <c r="AV98" s="563">
        <f>IF(OR(AQ98="Ausweichen",AQ98="Blocken",AQ98="Knochenbrecher",AQ98="Unterstützen"),10000,0)</f>
        <v>0</v>
      </c>
      <c r="AW98" s="558"/>
      <c r="AX98" s="544"/>
      <c r="AY98" s="550"/>
      <c r="AZ98" s="555"/>
    </row>
    <row r="99" spans="2:52" x14ac:dyDescent="0.3">
      <c r="B99" s="203">
        <v>2</v>
      </c>
      <c r="C99" s="204" t="str">
        <f>IF($O$3="","",IF($O$3="Echsenmenschen",Datenbasis!AS155,IF($O$3="Elfen-Union",Datenbasis!AS174,IF($O$3="Gnome - HFP",Datenbasis!AS193,IF($O$3="Gnome - WL",Datenbasis!AS212,IF($O$3="Goblins - DR",Datenbasis!AS231,IF($O$3="Goblins - UH",Datenbasis!AS250,IF($O$3="Gruftkönige",Datenbasis!AS269,IF($O$3="Halblinge - HFP",Datenbasis!AS288,C119)))))))))</f>
        <v/>
      </c>
      <c r="D99" s="206" t="str">
        <f>IF($O$3="","",IF($O$3="Echsenmenschen",Datenbasis!AK155,IF($O$3="Elfen-Union",Datenbasis!AK174,IF($O$3="Gnome - HFP",Datenbasis!AK193,IF($O$3="Gnome - WL",Datenbasis!AK212,IF($O$3="Goblins - DR",Datenbasis!AK231,IF($O$3="Goblins - UH",Datenbasis!AK250,IF($O$3="Gruftkönige",Datenbasis!AK269,IF($O$3="Halblinge - HFP",Datenbasis!AK288,D119)))))))))</f>
        <v/>
      </c>
      <c r="E99" s="67" t="str">
        <f>IF($O$3="","",IF($O$3="Echsenmenschen",Datenbasis!AL155,IF($O$3="Elfen-Union",Datenbasis!AL174,IF($O$3="Gnome - HFP",Datenbasis!AL193,IF($O$3="Gnome - WL",Datenbasis!AL212,IF($O$3="Goblins - DR",Datenbasis!AL231,IF($O$3="Goblins - UH",Datenbasis!AL250,IF($O$3="Gruftkönige",Datenbasis!AL269,IF($O$3="Halblinge - HFP",Datenbasis!AL288,E119)))))))))</f>
        <v/>
      </c>
      <c r="F99" s="67" t="str">
        <f>IF($O$3="","",IF($O$3="Echsenmenschen",Datenbasis!AM155,IF($O$3="Elfen-Union",Datenbasis!AM174,IF($O$3="Gnome - HFP",Datenbasis!AM193,IF($O$3="Gnome - WL",Datenbasis!AM212,IF($O$3="Goblins - DR",Datenbasis!AM231,IF($O$3="Goblins - UH",Datenbasis!AM250,IF($O$3="Gruftkönige",Datenbasis!AM269,IF($O$3="Halblinge - HFP",Datenbasis!AM288,F119)))))))))</f>
        <v/>
      </c>
      <c r="G99" s="67" t="str">
        <f>IF($O$3="","",IF($O$3="Echsenmenschen",Datenbasis!AN155,IF($O$3="Elfen-Union",Datenbasis!AN174,IF($O$3="Gnome - HFP",Datenbasis!AN193,IF($O$3="Gnome - WL",Datenbasis!AN212,IF($O$3="Goblins - DR",Datenbasis!AN231,IF($O$3="Goblins - UH",Datenbasis!AN250,IF($O$3="Gruftkönige",Datenbasis!AN269,IF($O$3="Halblinge - HFP",Datenbasis!AN288,G119)))))))))</f>
        <v/>
      </c>
      <c r="H99" s="67" t="str">
        <f>IF($O$3="","",IF($O$3="Echsenmenschen",Datenbasis!AO155,IF($O$3="Elfen-Union",Datenbasis!AO174,IF($O$3="Gnome - HFP",Datenbasis!AO193,IF($O$3="Gnome - WL",Datenbasis!AO212,IF($O$3="Goblins - DR",Datenbasis!AO231,IF($O$3="Goblins - UH",Datenbasis!AO250,IF($O$3="Gruftkönige",Datenbasis!AO269,IF($O$3="Halblinge - HFP",Datenbasis!AO288,H119)))))))))</f>
        <v/>
      </c>
      <c r="I99" s="67" t="str">
        <f>IF($O$3="","",IF($O$3="Echsenmenschen",Datenbasis!AP155,IF($O$3="Elfen-Union",Datenbasis!AP174,IF($O$3="Gnome - HFP",Datenbasis!AP193,IF($O$3="Gnome - WL",Datenbasis!AP212,IF($O$3="Goblins - DR",Datenbasis!AP231,IF($O$3="Goblins - UH",Datenbasis!AP250,IF($O$3="Gruftkönige",Datenbasis!AP269,IF($O$3="Halblinge - HFP",Datenbasis!AP288,I119)))))))))</f>
        <v/>
      </c>
      <c r="J99" s="542" t="str">
        <f>IF($O$3="","",IF($O$3="Echsenmenschen",Datenbasis!AQ155,IF($O$3="Elfen-Union",Datenbasis!AQ174,IF($O$3="Gnome - HFP",Datenbasis!AQ193,IF($O$3="Gnome - WL",Datenbasis!AQ212,IF($O$3="Goblins - DR",Datenbasis!AQ231,IF($O$3="Goblins - UH",Datenbasis!AQ250,IF($O$3="Gruftkönige",Datenbasis!AQ269,IF($O$3="Halblinge - HFP",Datenbasis!AQ288,I119)))))))))</f>
        <v/>
      </c>
      <c r="K99" s="542" t="str">
        <f>IF($O$3="","",IF($O$3="Menschen",Datenbasis!AR383,IF($O$3="Imperial Nobility",Datenbasis!AR345,IF($O$3="Echsenmenschen",Datenbasis!AR155,IF($O$3="Nekromanten",Datenbasis!AR402,IF($O$3="Nurgle",Datenbasis!AR459,IF($O$3="Ogre",Datenbasis!AR478,IF($O$3="Old World Alliance",Datenbasis!AR516,IF($O$3="Orks",Datenbasis!AR535,K119)))))))))</f>
        <v/>
      </c>
      <c r="L99" s="542" t="str">
        <f>IF($O$3="","",IF($O$3="Menschen",Datenbasis!AS383,IF($O$3="Imperial Nobility",Datenbasis!AS345,IF($O$3="Echsenmenschen",Datenbasis!AS155,IF($O$3="Nekromanten",Datenbasis!AS402,IF($O$3="Nurgle",Datenbasis!AS459,IF($O$3="Ogre",Datenbasis!AS478,IF($O$3="Old World Alliance",Datenbasis!AS516,IF($O$3="Orks",Datenbasis!AS535,L119)))))))))</f>
        <v/>
      </c>
      <c r="M99" s="542" t="str">
        <f>IF($O$3="","",IF($O$3="Menschen",Datenbasis!AU383,IF($O$3="Imperial Nobility",Datenbasis!AU345,IF($O$3="Echsenmenschen",Datenbasis!AU155,IF($O$3="Nekromanten",Datenbasis!AU402,IF($O$3="Nurgle",Datenbasis!AU459,IF($O$3="Ogre",Datenbasis!AU478,IF($O$3="Old World Alliance",Datenbasis!AU516,IF($O$3="Orks",Datenbasis!AU535,M119)))))))))</f>
        <v/>
      </c>
      <c r="N99" s="542" t="str">
        <f>IF($O$3="","",IF($O$3="Menschen",Datenbasis!AV155,IF($O$3="Imperial Nobility",Datenbasis!AV174,IF($O$3="Echsenmenschen",Datenbasis!AV193,IF($O$3="Nekromanten",Datenbasis!AV212,IF($O$3="Nurgle",Datenbasis!AV231,IF($O$3="Ogre",Datenbasis!AV250,IF($O$3="Old World Alliance",Datenbasis!AV269,IF($O$3="Orks",Datenbasis!AV288,N119)))))))))</f>
        <v/>
      </c>
      <c r="O99" s="66" t="str">
        <f>IF($O$3="","",IF($O$3="Echsenmenschen",Datenbasis!AR155,IF($O$3="Elfen-Union",Datenbasis!AR174,IF($O$3="Gnome - HFP",Datenbasis!AR193,IF($O$3="Gnome - WL",Datenbasis!AR212,IF($O$3="Goblins - DR",Datenbasis!AR231,IF($O$3="Goblins - UH",Datenbasis!AR250,IF($O$3="Gruftkönige",Datenbasis!AR269,IF($O$3="Halblinge - HFP",Datenbasis!AR288,I119)))))))))</f>
        <v/>
      </c>
      <c r="P99" s="542" t="str">
        <f>IF($O$3="","",IF($O$3="Echsenmenschen",Datenbasis!AU155,IF($O$3="Elfen-Union",Datenbasis!AU174,IF($O$3="Gnome - HFP",Datenbasis!AU193,IF($O$3="Gnome - WL",Datenbasis!AU212,IF($O$3="Goblins - DR",Datenbasis!AU231,IF($O$3="Goblins - UH",Datenbasis!AU250,IF($O$3="Gruftkönige",Datenbasis!AU269,IF($O$3="Halblinge - HFP",Datenbasis!AU288,I119)))))))))</f>
        <v/>
      </c>
      <c r="Q99" s="542" t="str">
        <f>IF($O$3="","",IF($O$3="Menschen",Datenbasis!CR117,IF($O$3="Imperial Nobility",Datenbasis!CR130,IF($O$3="Echsenmenschen",Datenbasis!CR143,IF($O$3="Nekromanten",Datenbasis!CR156,IF($O$3="Nurgle",Datenbasis!CR169,IF($O$3="Ogre",Datenbasis!CR182,IF($O$3="Old World Alliance",Datenbasis!CR195,IF($O$3="Orks",Datenbasis!CR208,Q119)))))))))</f>
        <v/>
      </c>
      <c r="R99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Alliance",Datenbasis!#REF!,IF($O$3="Orks",Datenbasis!#REF!,R119)))))))))</f>
        <v/>
      </c>
      <c r="S99" s="542" t="str">
        <f>IF($O$3="","",IF($O$3="Menschen",Datenbasis!CS117,IF($O$3="Imperial Nobility",Datenbasis!CS130,IF($O$3="Echsenmenschen",Datenbasis!CS143,IF($O$3="Nekromanten",Datenbasis!CS156,IF($O$3="Nurgle",Datenbasis!CS169,IF($O$3="Ogre",Datenbasis!CS182,IF($O$3="Old World Alliance",Datenbasis!CS195,IF($O$3="Orks",Datenbasis!CS208,S119)))))))))</f>
        <v/>
      </c>
      <c r="T99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Alliance",Datenbasis!#REF!,IF($O$3="Orks",Datenbasis!#REF!,T119)))))))))</f>
        <v/>
      </c>
      <c r="U99" s="542" t="str">
        <f>IF($O$3="","",IF($O$3="Menschen",Datenbasis!CW115,IF($O$3="Imperial Nobility",Datenbasis!CW128,IF($O$3="Echsenmenschen",Datenbasis!CW141,IF($O$3="Nekromanten",Datenbasis!CW154,IF($O$3="Nurgle",Datenbasis!CW167,IF($O$3="Ogre",Datenbasis!CW180,IF($O$3="Old World Alliance",Datenbasis!CW193,IF($O$3="Orks",Datenbasis!CW206,U119)))))))))</f>
        <v/>
      </c>
      <c r="V99" s="542" t="str">
        <f>IF($O$3="","",IF($O$3="Menschen",Datenbasis!CX115,IF($O$3="Imperial Nobility",Datenbasis!CX128,IF($O$3="Echsenmenschen",Datenbasis!CX141,IF($O$3="Nekromanten",Datenbasis!CX154,IF($O$3="Nurgle",Datenbasis!CX167,IF($O$3="Ogre",Datenbasis!CX180,IF($O$3="Old World Alliance",Datenbasis!CX193,IF($O$3="Orks",Datenbasis!CX206,V119)))))))))</f>
        <v/>
      </c>
      <c r="W99" s="542" t="str">
        <f>IF($O$3="","",IF($O$3="Menschen",Datenbasis!CY115,IF($O$3="Imperial Nobility",Datenbasis!CY128,IF($O$3="Echsenmenschen",Datenbasis!CY141,IF($O$3="Nekromanten",Datenbasis!CY154,IF($O$3="Nurgle",Datenbasis!CY167,IF($O$3="Ogre",Datenbasis!CY180,IF($O$3="Old World Alliance",Datenbasis!CY193,IF($O$3="Orks",Datenbasis!CY206,W119)))))))))</f>
        <v/>
      </c>
      <c r="X99" s="542" t="str">
        <f>IF($O$3="","",IF($O$3="Menschen",Datenbasis!CZ115,IF($O$3="Imperial Nobility",Datenbasis!CZ128,IF($O$3="Echsenmenschen",Datenbasis!CZ141,IF($O$3="Nekromanten",Datenbasis!CZ154,IF($O$3="Nurgle",Datenbasis!CZ167,IF($O$3="Ogre",Datenbasis!CZ180,IF($O$3="Old World Alliance",Datenbasis!CZ193,IF($O$3="Orks",Datenbasis!CZ206,X119)))))))))</f>
        <v/>
      </c>
      <c r="Z99" s="459">
        <v>14</v>
      </c>
      <c r="AA99" s="131">
        <v>0</v>
      </c>
      <c r="AB99" s="126" t="s">
        <v>294</v>
      </c>
      <c r="AC99" s="238"/>
      <c r="AD99" s="239"/>
      <c r="AE99" s="240"/>
      <c r="AF99" s="241"/>
      <c r="AG99" s="242"/>
      <c r="AH99" s="242"/>
      <c r="AI99" s="242"/>
      <c r="AJ99" s="246"/>
      <c r="AK99" s="244"/>
      <c r="AL99" s="242"/>
      <c r="AM99" s="242"/>
      <c r="AN99" s="242"/>
      <c r="AO99" s="243"/>
      <c r="AP99" s="177">
        <f>IF(OR(AC99&gt;0,AD99&gt;0),"P",IF(AE99&gt;0,"S",IF(OR(AF99&gt;0,AG99&gt;0,AH99&gt;0,AI99&gt;0,AJ99&gt;0),"E",0)))</f>
        <v>0</v>
      </c>
      <c r="AQ99" s="245"/>
      <c r="AR99" s="180"/>
      <c r="AS99" s="462">
        <f>SUM(AR100:AR105)</f>
        <v>0</v>
      </c>
      <c r="AT99" s="472" t="str">
        <f>IF(AND(AR100&gt;0,AR101=0,AR102=0,AR103=0,AR104=0,AR105=0),", "&amp;AQ100,IF(AND(AR100&gt;0,AR101&gt;0,AR102=0,AR103=0,AR104=0,AR105=0),", "&amp;AQ100&amp;", "&amp;AQ101,IF(AND(AR100&gt;0,AR101&gt;0,AR102&gt;0,AR103=0,AR104=0,AR105=0),", "&amp;AQ100&amp;", "&amp;AQ101&amp;", "&amp;AQ102,IF(AND(AR100&gt;0,AR101&gt;0,AR102&gt;0,AR103&gt;0,AR104=0,AR105=0),", "&amp;AQ100&amp;", "&amp;AQ101&amp;", "&amp;AQ102&amp;", "&amp;AQ103,IF(AND(AR100&gt;0,AR101&gt;0,AR102&gt;0,AR103&gt;0,AR104&gt;0,AR105=0),", "&amp;AQ100&amp;", "&amp;AQ101&amp;", "&amp;AQ102&amp;", "&amp;AQ103&amp;", "&amp;AQ104,IF(AND(AR100&gt;0,AR101&gt;0,AR102&gt;0,AR103&gt;0,AR104&gt;0,AR105&gt;0),", "&amp;AQ100&amp;", "&amp;AQ101&amp;", "&amp;AQ102&amp;", "&amp;AQ103&amp;", "&amp;AQ104&amp;", "&amp;AQ105,""))))))</f>
        <v/>
      </c>
      <c r="AU99" s="560"/>
      <c r="AV99" s="561"/>
      <c r="AW99" s="556">
        <f>SUM(AU100:AU105)+SUM(AV100:AV105)</f>
        <v>0</v>
      </c>
      <c r="AX99" s="547">
        <f>IF(O21="",0,O21+AW99)</f>
        <v>0</v>
      </c>
      <c r="AY99" s="548">
        <f>IF(O21="",0,IF(OR(D21="Rotzling-Feldspieler (Ro)",D21="Rotzling-Feldspieler-Geselle (Ro)",D21="Gnoblar-Feldspieler (O-DR)",D21="Gnoblar-Feldspieler-Geselle (O-DR)",D21="Gnoblar-Feldspieler (O-WS)",D21="Gnoblar-Feldspieler-Geselle (O-WS)"),AX99-15000,IF(T21="Ja",0,AX99)))</f>
        <v>0</v>
      </c>
      <c r="AZ99" s="554"/>
    </row>
    <row r="100" spans="2:52" x14ac:dyDescent="0.3">
      <c r="B100" s="203">
        <v>3</v>
      </c>
      <c r="C100" s="204" t="str">
        <f>IF($O$3="","",IF($O$3="Echsenmenschen",Datenbasis!AS156,IF($O$3="Elfen-Union",Datenbasis!AS175,IF($O$3="Gnome - HFP",Datenbasis!AS194,IF($O$3="Gnome - WL",Datenbasis!AS213,IF($O$3="Goblins - DR",Datenbasis!AS232,IF($O$3="Goblins - UH",Datenbasis!AS251,IF($O$3="Gruftkönige",Datenbasis!AS270,IF($O$3="Halblinge - HFP",Datenbasis!AS289,C120)))))))))</f>
        <v/>
      </c>
      <c r="D100" s="206" t="str">
        <f>IF($O$3="","",IF($O$3="Echsenmenschen",Datenbasis!AK156,IF($O$3="Elfen-Union",Datenbasis!AK175,IF($O$3="Gnome - HFP",Datenbasis!AK194,IF($O$3="Gnome - WL",Datenbasis!AK213,IF($O$3="Goblins - DR",Datenbasis!AK232,IF($O$3="Goblins - UH",Datenbasis!AK251,IF($O$3="Gruftkönige",Datenbasis!AK270,IF($O$3="Halblinge - HFP",Datenbasis!AK289,D120)))))))))</f>
        <v/>
      </c>
      <c r="E100" s="67" t="str">
        <f>IF($O$3="","",IF($O$3="Echsenmenschen",Datenbasis!AL156,IF($O$3="Elfen-Union",Datenbasis!AL175,IF($O$3="Gnome - HFP",Datenbasis!AL194,IF($O$3="Gnome - WL",Datenbasis!AL213,IF($O$3="Goblins - DR",Datenbasis!AL232,IF($O$3="Goblins - UH",Datenbasis!AL251,IF($O$3="Gruftkönige",Datenbasis!AL270,IF($O$3="Halblinge - HFP",Datenbasis!AL289,E120)))))))))</f>
        <v/>
      </c>
      <c r="F100" s="67" t="str">
        <f>IF($O$3="","",IF($O$3="Echsenmenschen",Datenbasis!AM156,IF($O$3="Elfen-Union",Datenbasis!AM175,IF($O$3="Gnome - HFP",Datenbasis!AM194,IF($O$3="Gnome - WL",Datenbasis!AM213,IF($O$3="Goblins - DR",Datenbasis!AM232,IF($O$3="Goblins - UH",Datenbasis!AM251,IF($O$3="Gruftkönige",Datenbasis!AM270,IF($O$3="Halblinge - HFP",Datenbasis!AM289,F120)))))))))</f>
        <v/>
      </c>
      <c r="G100" s="67" t="str">
        <f>IF($O$3="","",IF($O$3="Echsenmenschen",Datenbasis!AN156,IF($O$3="Elfen-Union",Datenbasis!AN175,IF($O$3="Gnome - HFP",Datenbasis!AN194,IF($O$3="Gnome - WL",Datenbasis!AN213,IF($O$3="Goblins - DR",Datenbasis!AN232,IF($O$3="Goblins - UH",Datenbasis!AN251,IF($O$3="Gruftkönige",Datenbasis!AN270,IF($O$3="Halblinge - HFP",Datenbasis!AN289,G120)))))))))</f>
        <v/>
      </c>
      <c r="H100" s="67" t="str">
        <f>IF($O$3="","",IF($O$3="Echsenmenschen",Datenbasis!AO156,IF($O$3="Elfen-Union",Datenbasis!AO175,IF($O$3="Gnome - HFP",Datenbasis!AO194,IF($O$3="Gnome - WL",Datenbasis!AO213,IF($O$3="Goblins - DR",Datenbasis!AO232,IF($O$3="Goblins - UH",Datenbasis!AO251,IF($O$3="Gruftkönige",Datenbasis!AO270,IF($O$3="Halblinge - HFP",Datenbasis!AO289,H120)))))))))</f>
        <v/>
      </c>
      <c r="I100" s="67" t="str">
        <f>IF($O$3="","",IF($O$3="Echsenmenschen",Datenbasis!AP156,IF($O$3="Elfen-Union",Datenbasis!AP175,IF($O$3="Gnome - HFP",Datenbasis!AP194,IF($O$3="Gnome - WL",Datenbasis!AP213,IF($O$3="Goblins - DR",Datenbasis!AP232,IF($O$3="Goblins - UH",Datenbasis!AP251,IF($O$3="Gruftkönige",Datenbasis!AP270,IF($O$3="Halblinge - HFP",Datenbasis!AP289,I120)))))))))</f>
        <v/>
      </c>
      <c r="J100" s="542" t="str">
        <f>IF($O$3="","",IF($O$3="Echsenmenschen",Datenbasis!AQ156,IF($O$3="Elfen-Union",Datenbasis!AQ175,IF($O$3="Gnome - HFP",Datenbasis!AQ194,IF($O$3="Gnome - WL",Datenbasis!AQ213,IF($O$3="Goblins - DR",Datenbasis!AQ232,IF($O$3="Goblins - UH",Datenbasis!AQ251,IF($O$3="Gruftkönige",Datenbasis!AQ270,IF($O$3="Halblinge - HFP",Datenbasis!AQ289,I120)))))))))</f>
        <v/>
      </c>
      <c r="K100" s="542" t="str">
        <f>IF($O$3="","",IF($O$3="Menschen",Datenbasis!AR384,IF($O$3="Imperial Nobility",Datenbasis!AR346,IF($O$3="Echsenmenschen",Datenbasis!AR156,IF($O$3="Nekromanten",Datenbasis!AR403,IF($O$3="Nurgle",Datenbasis!AR460,IF($O$3="Ogre",Datenbasis!AR479,IF($O$3="Old World Alliance",Datenbasis!AR517,IF($O$3="Orks",Datenbasis!AR536,K120)))))))))</f>
        <v/>
      </c>
      <c r="L100" s="542" t="str">
        <f>IF($O$3="","",IF($O$3="Menschen",Datenbasis!AS384,IF($O$3="Imperial Nobility",Datenbasis!AS346,IF($O$3="Echsenmenschen",Datenbasis!AS156,IF($O$3="Nekromanten",Datenbasis!AS403,IF($O$3="Nurgle",Datenbasis!AS460,IF($O$3="Ogre",Datenbasis!AS479,IF($O$3="Old World Alliance",Datenbasis!AS517,IF($O$3="Orks",Datenbasis!AS536,L120)))))))))</f>
        <v/>
      </c>
      <c r="M100" s="542" t="str">
        <f>IF($O$3="","",IF($O$3="Menschen",Datenbasis!AU384,IF($O$3="Imperial Nobility",Datenbasis!AU346,IF($O$3="Echsenmenschen",Datenbasis!AU156,IF($O$3="Nekromanten",Datenbasis!AU403,IF($O$3="Nurgle",Datenbasis!AU460,IF($O$3="Ogre",Datenbasis!AU479,IF($O$3="Old World Alliance",Datenbasis!AU517,IF($O$3="Orks",Datenbasis!AU536,M120)))))))))</f>
        <v/>
      </c>
      <c r="N100" s="542" t="str">
        <f>IF($O$3="","",IF($O$3="Menschen",Datenbasis!AV156,IF($O$3="Imperial Nobility",Datenbasis!AV175,IF($O$3="Echsenmenschen",Datenbasis!AV194,IF($O$3="Nekromanten",Datenbasis!AV213,IF($O$3="Nurgle",Datenbasis!AV232,IF($O$3="Ogre",Datenbasis!AV251,IF($O$3="Old World Alliance",Datenbasis!AV270,IF($O$3="Orks",Datenbasis!AV289,N120)))))))))</f>
        <v/>
      </c>
      <c r="O100" s="66" t="str">
        <f>IF($O$3="","",IF($O$3="Echsenmenschen",Datenbasis!AR156,IF($O$3="Elfen-Union",Datenbasis!AR175,IF($O$3="Gnome - HFP",Datenbasis!AR194,IF($O$3="Gnome - WL",Datenbasis!AR213,IF($O$3="Goblins - DR",Datenbasis!AR232,IF($O$3="Goblins - UH",Datenbasis!AR251,IF($O$3="Gruftkönige",Datenbasis!AR270,IF($O$3="Halblinge - HFP",Datenbasis!AR289,I120)))))))))</f>
        <v/>
      </c>
      <c r="P100" s="542" t="str">
        <f>IF($O$3="","",IF($O$3="Echsenmenschen",Datenbasis!AU156,IF($O$3="Elfen-Union",Datenbasis!AU175,IF($O$3="Gnome - HFP",Datenbasis!AU194,IF($O$3="Gnome - WL",Datenbasis!AU213,IF($O$3="Goblins - DR",Datenbasis!AU232,IF($O$3="Goblins - UH",Datenbasis!AU251,IF($O$3="Gruftkönige",Datenbasis!AU270,IF($O$3="Halblinge - HFP",Datenbasis!AU289,I120)))))))))</f>
        <v/>
      </c>
      <c r="Q100" s="542" t="str">
        <f>IF($O$3="","",IF($O$3="Menschen",Datenbasis!CR118,IF($O$3="Imperial Nobility",Datenbasis!CR131,IF($O$3="Echsenmenschen",Datenbasis!CR144,IF($O$3="Nekromanten",Datenbasis!CR157,IF($O$3="Nurgle",Datenbasis!CR170,IF($O$3="Ogre",Datenbasis!CR183,IF($O$3="Old World Alliance",Datenbasis!CR196,IF($O$3="Orks",Datenbasis!CR209,Q120)))))))))</f>
        <v/>
      </c>
      <c r="R100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Alliance",Datenbasis!#REF!,IF($O$3="Orks",Datenbasis!#REF!,R120)))))))))</f>
        <v/>
      </c>
      <c r="S100" s="542" t="str">
        <f>IF($O$3="","",IF($O$3="Menschen",Datenbasis!CS118,IF($O$3="Imperial Nobility",Datenbasis!CS131,IF($O$3="Echsenmenschen",Datenbasis!CS144,IF($O$3="Nekromanten",Datenbasis!CS157,IF($O$3="Nurgle",Datenbasis!CS170,IF($O$3="Ogre",Datenbasis!CS183,IF($O$3="Old World Alliance",Datenbasis!CS196,IF($O$3="Orks",Datenbasis!CS209,S120)))))))))</f>
        <v/>
      </c>
      <c r="T100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Alliance",Datenbasis!#REF!,IF($O$3="Orks",Datenbasis!#REF!,T120)))))))))</f>
        <v/>
      </c>
      <c r="U100" s="542" t="str">
        <f>IF($O$3="","",IF($O$3="Menschen",Datenbasis!CW116,IF($O$3="Imperial Nobility",Datenbasis!CW129,IF($O$3="Echsenmenschen",Datenbasis!CW142,IF($O$3="Nekromanten",Datenbasis!CW155,IF($O$3="Nurgle",Datenbasis!CW168,IF($O$3="Ogre",Datenbasis!CW181,IF($O$3="Old World Alliance",Datenbasis!CW194,IF($O$3="Orks",Datenbasis!CW207,U120)))))))))</f>
        <v/>
      </c>
      <c r="V100" s="542" t="str">
        <f>IF($O$3="","",IF($O$3="Menschen",Datenbasis!CX116,IF($O$3="Imperial Nobility",Datenbasis!CX129,IF($O$3="Echsenmenschen",Datenbasis!CX142,IF($O$3="Nekromanten",Datenbasis!CX155,IF($O$3="Nurgle",Datenbasis!CX168,IF($O$3="Ogre",Datenbasis!CX181,IF($O$3="Old World Alliance",Datenbasis!CX194,IF($O$3="Orks",Datenbasis!CX207,V120)))))))))</f>
        <v/>
      </c>
      <c r="W100" s="542" t="str">
        <f>IF($O$3="","",IF($O$3="Menschen",Datenbasis!CY116,IF($O$3="Imperial Nobility",Datenbasis!CY129,IF($O$3="Echsenmenschen",Datenbasis!CY142,IF($O$3="Nekromanten",Datenbasis!CY155,IF($O$3="Nurgle",Datenbasis!CY168,IF($O$3="Ogre",Datenbasis!CY181,IF($O$3="Old World Alliance",Datenbasis!CY194,IF($O$3="Orks",Datenbasis!CY207,W120)))))))))</f>
        <v/>
      </c>
      <c r="X100" s="542" t="str">
        <f>IF($O$3="","",IF($O$3="Menschen",Datenbasis!CZ116,IF($O$3="Imperial Nobility",Datenbasis!CZ129,IF($O$3="Echsenmenschen",Datenbasis!CZ142,IF($O$3="Nekromanten",Datenbasis!CZ155,IF($O$3="Nurgle",Datenbasis!CZ168,IF($O$3="Ogre",Datenbasis!CZ181,IF($O$3="Old World Alliance",Datenbasis!CZ194,IF($O$3="Orks",Datenbasis!CZ207,X120)))))))))</f>
        <v/>
      </c>
      <c r="Z100" s="460"/>
      <c r="AA100" s="132">
        <v>1</v>
      </c>
      <c r="AB100" s="127" t="s">
        <v>295</v>
      </c>
      <c r="AC100" s="147"/>
      <c r="AD100" s="148"/>
      <c r="AE100" s="149"/>
      <c r="AF100" s="150"/>
      <c r="AG100" s="151"/>
      <c r="AH100" s="151"/>
      <c r="AI100" s="151"/>
      <c r="AJ100" s="165"/>
      <c r="AK100" s="153"/>
      <c r="AL100" s="154"/>
      <c r="AM100" s="154"/>
      <c r="AN100" s="154"/>
      <c r="AO100" s="155"/>
      <c r="AP100" s="178">
        <f>IF(OR(AC100&gt;0,AD100&gt;0),"P",IF(AE100&gt;0,"S",IF(OR(AF100&gt;0,AG100&gt;0,AH100&gt;0,AI100&gt;0,AJ100&gt;0),"E",0)))</f>
        <v>0</v>
      </c>
      <c r="AQ100" s="236"/>
      <c r="AR100" s="181">
        <f>IF(AC100&gt;0,3,IF(AD100&gt;0,6,IF(AE100&gt;0,10,IF(OR(AF100&gt;0,AG100&gt;0,AH100&gt;0,AI100&gt;0,AJ100&gt;0),14,0))))</f>
        <v>0</v>
      </c>
      <c r="AS100" s="463"/>
      <c r="AT100" s="473"/>
      <c r="AU100" s="182">
        <f>IF(AC100&gt;0,20000,IF(AD100&gt;0,20000,IF(AE100&gt;0,40000,IF(AF100&gt;0,20000,IF(AG100&gt;0,60000,IF(AH100&gt;0,30000,IF(AI100&gt;0,20000,IF(AJ100&gt;0,10000,0))))))))</f>
        <v>0</v>
      </c>
      <c r="AV100" s="562">
        <f>IF(OR(AQ100="Ausweichen",AQ100="Blocken",AQ100="Knochenbrecher",AQ100="Unterstützen"),10000,0)</f>
        <v>0</v>
      </c>
      <c r="AW100" s="557"/>
      <c r="AX100" s="543"/>
      <c r="AY100" s="549"/>
      <c r="AZ100" s="555"/>
    </row>
    <row r="101" spans="2:52" x14ac:dyDescent="0.3">
      <c r="B101" s="203">
        <v>4</v>
      </c>
      <c r="C101" s="204" t="str">
        <f>IF($O$3="","",IF($O$3="Echsenmenschen",Datenbasis!AS157,IF($O$3="Elfen-Union",Datenbasis!AS176,IF($O$3="Gnome - HFP",Datenbasis!AS195,IF($O$3="Gnome - WL",Datenbasis!AS214,IF($O$3="Goblins - DR",Datenbasis!AS233,IF($O$3="Goblins - UH",Datenbasis!AS252,IF($O$3="Gruftkönige",Datenbasis!AS271,IF($O$3="Halblinge - HFP",Datenbasis!AS290,C121)))))))))</f>
        <v/>
      </c>
      <c r="D101" s="206" t="str">
        <f>IF($O$3="","",IF($O$3="Echsenmenschen",Datenbasis!AK157,IF($O$3="Elfen-Union",Datenbasis!AK176,IF($O$3="Gnome - HFP",Datenbasis!AK195,IF($O$3="Gnome - WL",Datenbasis!AK214,IF($O$3="Goblins - DR",Datenbasis!AK233,IF($O$3="Goblins - UH",Datenbasis!AK252,IF($O$3="Gruftkönige",Datenbasis!AK271,IF($O$3="Halblinge - HFP",Datenbasis!AK290,D121)))))))))</f>
        <v/>
      </c>
      <c r="E101" s="67" t="str">
        <f>IF($O$3="","",IF($O$3="Echsenmenschen",Datenbasis!AL157,IF($O$3="Elfen-Union",Datenbasis!AL176,IF($O$3="Gnome - HFP",Datenbasis!AL195,IF($O$3="Gnome - WL",Datenbasis!AL214,IF($O$3="Goblins - DR",Datenbasis!AL233,IF($O$3="Goblins - UH",Datenbasis!AL252,IF($O$3="Gruftkönige",Datenbasis!AL271,IF($O$3="Halblinge - HFP",Datenbasis!AL290,E121)))))))))</f>
        <v/>
      </c>
      <c r="F101" s="67" t="str">
        <f>IF($O$3="","",IF($O$3="Echsenmenschen",Datenbasis!AM157,IF($O$3="Elfen-Union",Datenbasis!AM176,IF($O$3="Gnome - HFP",Datenbasis!AM195,IF($O$3="Gnome - WL",Datenbasis!AM214,IF($O$3="Goblins - DR",Datenbasis!AM233,IF($O$3="Goblins - UH",Datenbasis!AM252,IF($O$3="Gruftkönige",Datenbasis!AM271,IF($O$3="Halblinge - HFP",Datenbasis!AM290,F121)))))))))</f>
        <v/>
      </c>
      <c r="G101" s="67" t="str">
        <f>IF($O$3="","",IF($O$3="Echsenmenschen",Datenbasis!AN157,IF($O$3="Elfen-Union",Datenbasis!AN176,IF($O$3="Gnome - HFP",Datenbasis!AN195,IF($O$3="Gnome - WL",Datenbasis!AN214,IF($O$3="Goblins - DR",Datenbasis!AN233,IF($O$3="Goblins - UH",Datenbasis!AN252,IF($O$3="Gruftkönige",Datenbasis!AN271,IF($O$3="Halblinge - HFP",Datenbasis!AN290,G121)))))))))</f>
        <v/>
      </c>
      <c r="H101" s="67" t="str">
        <f>IF($O$3="","",IF($O$3="Echsenmenschen",Datenbasis!AO157,IF($O$3="Elfen-Union",Datenbasis!AO176,IF($O$3="Gnome - HFP",Datenbasis!AO195,IF($O$3="Gnome - WL",Datenbasis!AO214,IF($O$3="Goblins - DR",Datenbasis!AO233,IF($O$3="Goblins - UH",Datenbasis!AO252,IF($O$3="Gruftkönige",Datenbasis!AO271,IF($O$3="Halblinge - HFP",Datenbasis!AO290,H121)))))))))</f>
        <v/>
      </c>
      <c r="I101" s="67" t="str">
        <f>IF($O$3="","",IF($O$3="Echsenmenschen",Datenbasis!AP157,IF($O$3="Elfen-Union",Datenbasis!AP176,IF($O$3="Gnome - HFP",Datenbasis!AP195,IF($O$3="Gnome - WL",Datenbasis!AP214,IF($O$3="Goblins - DR",Datenbasis!AP233,IF($O$3="Goblins - UH",Datenbasis!AP252,IF($O$3="Gruftkönige",Datenbasis!AP271,IF($O$3="Halblinge - HFP",Datenbasis!AP290,I121)))))))))</f>
        <v/>
      </c>
      <c r="J101" s="542" t="str">
        <f>IF($O$3="","",IF($O$3="Echsenmenschen",Datenbasis!AQ157,IF($O$3="Elfen-Union",Datenbasis!AQ176,IF($O$3="Gnome - HFP",Datenbasis!AQ195,IF($O$3="Gnome - WL",Datenbasis!AQ214,IF($O$3="Goblins - DR",Datenbasis!AQ233,IF($O$3="Goblins - UH",Datenbasis!AQ252,IF($O$3="Gruftkönige",Datenbasis!AQ271,IF($O$3="Halblinge - HFP",Datenbasis!AQ290,I121)))))))))</f>
        <v/>
      </c>
      <c r="K101" s="542" t="str">
        <f>IF($O$3="","",IF($O$3="Menschen",Datenbasis!AR385,IF($O$3="Imperial Nobility",Datenbasis!AR347,IF($O$3="Echsenmenschen",Datenbasis!AR157,IF($O$3="Nekromanten",Datenbasis!AR404,IF($O$3="Nurgle",Datenbasis!AR461,IF($O$3="Ogre",Datenbasis!AR480,IF($O$3="Old World Alliance",Datenbasis!AR518,IF($O$3="Orks",Datenbasis!AR537,K121)))))))))</f>
        <v/>
      </c>
      <c r="L101" s="542" t="str">
        <f>IF($O$3="","",IF($O$3="Menschen",Datenbasis!AS385,IF($O$3="Imperial Nobility",Datenbasis!AS347,IF($O$3="Echsenmenschen",Datenbasis!AS157,IF($O$3="Nekromanten",Datenbasis!AS404,IF($O$3="Nurgle",Datenbasis!AS461,IF($O$3="Ogre",Datenbasis!AS480,IF($O$3="Old World Alliance",Datenbasis!AS518,IF($O$3="Orks",Datenbasis!AS537,L121)))))))))</f>
        <v/>
      </c>
      <c r="M101" s="542" t="str">
        <f>IF($O$3="","",IF($O$3="Menschen",Datenbasis!AU385,IF($O$3="Imperial Nobility",Datenbasis!AU347,IF($O$3="Echsenmenschen",Datenbasis!AU157,IF($O$3="Nekromanten",Datenbasis!AU404,IF($O$3="Nurgle",Datenbasis!AU461,IF($O$3="Ogre",Datenbasis!AU480,IF($O$3="Old World Alliance",Datenbasis!AU518,IF($O$3="Orks",Datenbasis!AU537,M121)))))))))</f>
        <v/>
      </c>
      <c r="N101" s="542" t="str">
        <f>IF($O$3="","",IF($O$3="Menschen",Datenbasis!AV157,IF($O$3="Imperial Nobility",Datenbasis!AV176,IF($O$3="Echsenmenschen",Datenbasis!AV195,IF($O$3="Nekromanten",Datenbasis!AV214,IF($O$3="Nurgle",Datenbasis!AV233,IF($O$3="Ogre",Datenbasis!AV252,IF($O$3="Old World Alliance",Datenbasis!AV271,IF($O$3="Orks",Datenbasis!AV290,N121)))))))))</f>
        <v/>
      </c>
      <c r="O101" s="66" t="str">
        <f>IF($O$3="","",IF($O$3="Echsenmenschen",Datenbasis!AR157,IF($O$3="Elfen-Union",Datenbasis!AR176,IF($O$3="Gnome - HFP",Datenbasis!AR195,IF($O$3="Gnome - WL",Datenbasis!AR214,IF($O$3="Goblins - DR",Datenbasis!AR233,IF($O$3="Goblins - UH",Datenbasis!AR252,IF($O$3="Gruftkönige",Datenbasis!AR271,IF($O$3="Halblinge - HFP",Datenbasis!AR290,I121)))))))))</f>
        <v/>
      </c>
      <c r="P101" s="542" t="str">
        <f>IF($O$3="","",IF($O$3="Echsenmenschen",Datenbasis!AU157,IF($O$3="Elfen-Union",Datenbasis!AU176,IF($O$3="Gnome - HFP",Datenbasis!AU195,IF($O$3="Gnome - WL",Datenbasis!AU214,IF($O$3="Goblins - DR",Datenbasis!AU233,IF($O$3="Goblins - UH",Datenbasis!AU252,IF($O$3="Gruftkönige",Datenbasis!AU271,IF($O$3="Halblinge - HFP",Datenbasis!AU290,I121)))))))))</f>
        <v/>
      </c>
      <c r="Q101" s="542" t="str">
        <f>IF($O$3="","",IF($O$3="Menschen",Datenbasis!CR119,IF($O$3="Imperial Nobility",Datenbasis!CR132,IF($O$3="Echsenmenschen",Datenbasis!CR145,IF($O$3="Nekromanten",Datenbasis!CR158,IF($O$3="Nurgle",Datenbasis!CR171,IF($O$3="Ogre",Datenbasis!CR184,IF($O$3="Old World Alliance",Datenbasis!CR197,IF($O$3="Orks",Datenbasis!CR210,Q121)))))))))</f>
        <v/>
      </c>
      <c r="R101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Alliance",Datenbasis!#REF!,IF($O$3="Orks",Datenbasis!#REF!,R121)))))))))</f>
        <v/>
      </c>
      <c r="S101" s="542" t="str">
        <f>IF($O$3="","",IF($O$3="Menschen",Datenbasis!CS119,IF($O$3="Imperial Nobility",Datenbasis!CS132,IF($O$3="Echsenmenschen",Datenbasis!CS145,IF($O$3="Nekromanten",Datenbasis!CS158,IF($O$3="Nurgle",Datenbasis!CS171,IF($O$3="Ogre",Datenbasis!CS184,IF($O$3="Old World Alliance",Datenbasis!CS197,IF($O$3="Orks",Datenbasis!CS210,S121)))))))))</f>
        <v/>
      </c>
      <c r="T101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Alliance",Datenbasis!#REF!,IF($O$3="Orks",Datenbasis!#REF!,T121)))))))))</f>
        <v/>
      </c>
      <c r="U101" s="542" t="str">
        <f>IF($O$3="","",IF($O$3="Menschen",Datenbasis!CW117,IF($O$3="Imperial Nobility",Datenbasis!CW130,IF($O$3="Echsenmenschen",Datenbasis!CW143,IF($O$3="Nekromanten",Datenbasis!CW156,IF($O$3="Nurgle",Datenbasis!CW169,IF($O$3="Ogre",Datenbasis!CW182,IF($O$3="Old World Alliance",Datenbasis!CW195,IF($O$3="Orks",Datenbasis!CW208,U121)))))))))</f>
        <v/>
      </c>
      <c r="V101" s="542" t="str">
        <f>IF($O$3="","",IF($O$3="Menschen",Datenbasis!CX117,IF($O$3="Imperial Nobility",Datenbasis!CX130,IF($O$3="Echsenmenschen",Datenbasis!CX143,IF($O$3="Nekromanten",Datenbasis!CX156,IF($O$3="Nurgle",Datenbasis!CX169,IF($O$3="Ogre",Datenbasis!CX182,IF($O$3="Old World Alliance",Datenbasis!CX195,IF($O$3="Orks",Datenbasis!CX208,V121)))))))))</f>
        <v/>
      </c>
      <c r="W101" s="542" t="str">
        <f>IF($O$3="","",IF($O$3="Menschen",Datenbasis!CY117,IF($O$3="Imperial Nobility",Datenbasis!CY130,IF($O$3="Echsenmenschen",Datenbasis!CY143,IF($O$3="Nekromanten",Datenbasis!CY156,IF($O$3="Nurgle",Datenbasis!CY169,IF($O$3="Ogre",Datenbasis!CY182,IF($O$3="Old World Alliance",Datenbasis!CY195,IF($O$3="Orks",Datenbasis!CY208,W121)))))))))</f>
        <v/>
      </c>
      <c r="X101" s="542" t="str">
        <f>IF($O$3="","",IF($O$3="Menschen",Datenbasis!CZ117,IF($O$3="Imperial Nobility",Datenbasis!CZ130,IF($O$3="Echsenmenschen",Datenbasis!CZ143,IF($O$3="Nekromanten",Datenbasis!CZ156,IF($O$3="Nurgle",Datenbasis!CZ169,IF($O$3="Ogre",Datenbasis!CZ182,IF($O$3="Old World Alliance",Datenbasis!CZ195,IF($O$3="Orks",Datenbasis!CZ208,X121)))))))))</f>
        <v/>
      </c>
      <c r="Z101" s="460"/>
      <c r="AA101" s="132">
        <v>2</v>
      </c>
      <c r="AB101" s="127" t="s">
        <v>296</v>
      </c>
      <c r="AC101" s="147"/>
      <c r="AD101" s="148"/>
      <c r="AE101" s="149"/>
      <c r="AF101" s="150"/>
      <c r="AG101" s="151"/>
      <c r="AH101" s="151"/>
      <c r="AI101" s="151"/>
      <c r="AJ101" s="165"/>
      <c r="AK101" s="153"/>
      <c r="AL101" s="154"/>
      <c r="AM101" s="154"/>
      <c r="AN101" s="154"/>
      <c r="AO101" s="155"/>
      <c r="AP101" s="178">
        <f>IF(OR(AC101&gt;0,AD101&gt;0),"P",IF(AE101&gt;0,"S",IF(OR(AF101&gt;0,AG101&gt;0,AH101&gt;0,AI101&gt;0,AJ101&gt;0),"E",0)))</f>
        <v>0</v>
      </c>
      <c r="AQ101" s="236"/>
      <c r="AR101" s="181">
        <f>IF(AC101&gt;0,4,IF(AD101&gt;0,8,IF(AE101&gt;0,12,IF(OR(AF101&gt;0,AG101&gt;0,AH101&gt;0,AI101&gt;0,AJ101&gt;0),16,0))))</f>
        <v>0</v>
      </c>
      <c r="AS101" s="463"/>
      <c r="AT101" s="473"/>
      <c r="AU101" s="182">
        <f>IF(AC101&gt;0,20000,IF(AD101&gt;0,20000,IF(AE101&gt;0,40000,IF(AF101&gt;0,20000,IF(AG101&gt;0,60000,IF(AH101&gt;0,30000,IF(AI101&gt;0,20000,IF(AJ101&gt;0,10000,0))))))))</f>
        <v>0</v>
      </c>
      <c r="AV101" s="562">
        <f>IF(OR(AQ101="Ausweichen",AQ101="Blocken",AQ101="Knochenbrecher",AQ101="Unterstützen"),10000,0)</f>
        <v>0</v>
      </c>
      <c r="AW101" s="557"/>
      <c r="AX101" s="543"/>
      <c r="AY101" s="549"/>
      <c r="AZ101" s="555"/>
    </row>
    <row r="102" spans="2:52" x14ac:dyDescent="0.3">
      <c r="B102" s="203">
        <v>5</v>
      </c>
      <c r="C102" s="204" t="str">
        <f>IF($O$3="","",IF($O$3="Echsenmenschen",Datenbasis!AS158,IF($O$3="Elfen-Union",Datenbasis!AS177,IF($O$3="Gnome - HFP",Datenbasis!AS196,IF($O$3="Gnome - WL",Datenbasis!AS215,IF($O$3="Goblins - DR",Datenbasis!AS234,IF($O$3="Goblins - UH",Datenbasis!AS253,IF($O$3="Gruftkönige",Datenbasis!AS272,IF($O$3="Halblinge - HFP",Datenbasis!AS291,C122)))))))))</f>
        <v/>
      </c>
      <c r="D102" s="206" t="str">
        <f>IF($O$3="","",IF($O$3="Echsenmenschen",Datenbasis!AK158,IF($O$3="Elfen-Union",Datenbasis!AK177,IF($O$3="Gnome - HFP",Datenbasis!AK196,IF($O$3="Gnome - WL",Datenbasis!AK215,IF($O$3="Goblins - DR",Datenbasis!AK234,IF($O$3="Goblins - UH",Datenbasis!AK253,IF($O$3="Gruftkönige",Datenbasis!AK272,IF($O$3="Halblinge - HFP",Datenbasis!AK291,D122)))))))))</f>
        <v/>
      </c>
      <c r="E102" s="67" t="str">
        <f>IF($O$3="","",IF($O$3="Echsenmenschen",Datenbasis!AL158,IF($O$3="Elfen-Union",Datenbasis!AL177,IF($O$3="Gnome - HFP",Datenbasis!AL196,IF($O$3="Gnome - WL",Datenbasis!AL215,IF($O$3="Goblins - DR",Datenbasis!AL234,IF($O$3="Goblins - UH",Datenbasis!AL253,IF($O$3="Gruftkönige",Datenbasis!AL272,IF($O$3="Halblinge - HFP",Datenbasis!AL291,E122)))))))))</f>
        <v/>
      </c>
      <c r="F102" s="67" t="str">
        <f>IF($O$3="","",IF($O$3="Echsenmenschen",Datenbasis!AM158,IF($O$3="Elfen-Union",Datenbasis!AM177,IF($O$3="Gnome - HFP",Datenbasis!AM196,IF($O$3="Gnome - WL",Datenbasis!AM215,IF($O$3="Goblins - DR",Datenbasis!AM234,IF($O$3="Goblins - UH",Datenbasis!AM253,IF($O$3="Gruftkönige",Datenbasis!AM272,IF($O$3="Halblinge - HFP",Datenbasis!AM291,F122)))))))))</f>
        <v/>
      </c>
      <c r="G102" s="67" t="str">
        <f>IF($O$3="","",IF($O$3="Echsenmenschen",Datenbasis!AN158,IF($O$3="Elfen-Union",Datenbasis!AN177,IF($O$3="Gnome - HFP",Datenbasis!AN196,IF($O$3="Gnome - WL",Datenbasis!AN215,IF($O$3="Goblins - DR",Datenbasis!AN234,IF($O$3="Goblins - UH",Datenbasis!AN253,IF($O$3="Gruftkönige",Datenbasis!AN272,IF($O$3="Halblinge - HFP",Datenbasis!AN291,G122)))))))))</f>
        <v/>
      </c>
      <c r="H102" s="67" t="str">
        <f>IF($O$3="","",IF($O$3="Echsenmenschen",Datenbasis!AO158,IF($O$3="Elfen-Union",Datenbasis!AO177,IF($O$3="Gnome - HFP",Datenbasis!AO196,IF($O$3="Gnome - WL",Datenbasis!AO215,IF($O$3="Goblins - DR",Datenbasis!AO234,IF($O$3="Goblins - UH",Datenbasis!AO253,IF($O$3="Gruftkönige",Datenbasis!AO272,IF($O$3="Halblinge - HFP",Datenbasis!AO291,H122)))))))))</f>
        <v/>
      </c>
      <c r="I102" s="67" t="str">
        <f>IF($O$3="","",IF($O$3="Echsenmenschen",Datenbasis!AP158,IF($O$3="Elfen-Union",Datenbasis!AP177,IF($O$3="Gnome - HFP",Datenbasis!AP196,IF($O$3="Gnome - WL",Datenbasis!AP215,IF($O$3="Goblins - DR",Datenbasis!AP234,IF($O$3="Goblins - UH",Datenbasis!AP253,IF($O$3="Gruftkönige",Datenbasis!AP272,IF($O$3="Halblinge - HFP",Datenbasis!AP291,I122)))))))))</f>
        <v/>
      </c>
      <c r="J102" s="542" t="str">
        <f>IF($O$3="","",IF($O$3="Echsenmenschen",Datenbasis!AQ158,IF($O$3="Elfen-Union",Datenbasis!AQ177,IF($O$3="Gnome - HFP",Datenbasis!AQ196,IF($O$3="Gnome - WL",Datenbasis!AQ215,IF($O$3="Goblins - DR",Datenbasis!AQ234,IF($O$3="Goblins - UH",Datenbasis!AQ253,IF($O$3="Gruftkönige",Datenbasis!AQ272,IF($O$3="Halblinge - HFP",Datenbasis!AQ291,I122)))))))))</f>
        <v/>
      </c>
      <c r="K102" s="542" t="str">
        <f>IF($O$3="","",IF($O$3="Menschen",Datenbasis!AR386,IF($O$3="Imperial Nobility",Datenbasis!AR348,IF($O$3="Echsenmenschen",Datenbasis!AR158,IF($O$3="Nekromanten",Datenbasis!AR405,IF($O$3="Nurgle",Datenbasis!AR462,IF($O$3="Ogre",Datenbasis!AR481,IF($O$3="Old World Alliance",Datenbasis!AR519,IF($O$3="Orks",Datenbasis!AR538,K122)))))))))</f>
        <v/>
      </c>
      <c r="L102" s="542" t="str">
        <f>IF($O$3="","",IF($O$3="Menschen",Datenbasis!AS386,IF($O$3="Imperial Nobility",Datenbasis!AS348,IF($O$3="Echsenmenschen",Datenbasis!AS158,IF($O$3="Nekromanten",Datenbasis!AS405,IF($O$3="Nurgle",Datenbasis!AS462,IF($O$3="Ogre",Datenbasis!AS481,IF($O$3="Old World Alliance",Datenbasis!AS519,IF($O$3="Orks",Datenbasis!AS538,L122)))))))))</f>
        <v/>
      </c>
      <c r="M102" s="542" t="str">
        <f>IF($O$3="","",IF($O$3="Menschen",Datenbasis!AU386,IF($O$3="Imperial Nobility",Datenbasis!AU348,IF($O$3="Echsenmenschen",Datenbasis!AU158,IF($O$3="Nekromanten",Datenbasis!AU405,IF($O$3="Nurgle",Datenbasis!AU462,IF($O$3="Ogre",Datenbasis!AU481,IF($O$3="Old World Alliance",Datenbasis!AU519,IF($O$3="Orks",Datenbasis!AU538,M122)))))))))</f>
        <v/>
      </c>
      <c r="N102" s="542" t="str">
        <f>IF($O$3="","",IF($O$3="Menschen",Datenbasis!AV158,IF($O$3="Imperial Nobility",Datenbasis!AV177,IF($O$3="Echsenmenschen",Datenbasis!AV196,IF($O$3="Nekromanten",Datenbasis!AV215,IF($O$3="Nurgle",Datenbasis!AV234,IF($O$3="Ogre",Datenbasis!AV253,IF($O$3="Old World Alliance",Datenbasis!AV272,IF($O$3="Orks",Datenbasis!AV291,N122)))))))))</f>
        <v/>
      </c>
      <c r="O102" s="66" t="str">
        <f>IF($O$3="","",IF($O$3="Echsenmenschen",Datenbasis!AR158,IF($O$3="Elfen-Union",Datenbasis!AR177,IF($O$3="Gnome - HFP",Datenbasis!AR196,IF($O$3="Gnome - WL",Datenbasis!AR215,IF($O$3="Goblins - DR",Datenbasis!AR234,IF($O$3="Goblins - UH",Datenbasis!AR253,IF($O$3="Gruftkönige",Datenbasis!AR272,IF($O$3="Halblinge - HFP",Datenbasis!AR291,I122)))))))))</f>
        <v/>
      </c>
      <c r="P102" s="542" t="str">
        <f>IF($O$3="","",IF($O$3="Echsenmenschen",Datenbasis!AU158,IF($O$3="Elfen-Union",Datenbasis!AU177,IF($O$3="Gnome - HFP",Datenbasis!AU196,IF($O$3="Gnome - WL",Datenbasis!AU215,IF($O$3="Goblins - DR",Datenbasis!AU234,IF($O$3="Goblins - UH",Datenbasis!AU253,IF($O$3="Gruftkönige",Datenbasis!AU272,IF($O$3="Halblinge - HFP",Datenbasis!AU291,I122)))))))))</f>
        <v/>
      </c>
      <c r="Q102" s="542" t="str">
        <f>IF($O$3="","",IF($O$3="Menschen",Datenbasis!CR120,IF($O$3="Imperial Nobility",Datenbasis!CR133,IF($O$3="Echsenmenschen",Datenbasis!CR146,IF($O$3="Nekromanten",Datenbasis!CR159,IF($O$3="Nurgle",Datenbasis!CR172,IF($O$3="Ogre",Datenbasis!CR185,IF($O$3="Old World Alliance",Datenbasis!CR198,IF($O$3="Orks",Datenbasis!CR211,Q122)))))))))</f>
        <v/>
      </c>
      <c r="R102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Alliance",Datenbasis!#REF!,IF($O$3="Orks",Datenbasis!#REF!,R122)))))))))</f>
        <v/>
      </c>
      <c r="S102" s="542" t="str">
        <f>IF($O$3="","",IF($O$3="Menschen",Datenbasis!CS120,IF($O$3="Imperial Nobility",Datenbasis!CS133,IF($O$3="Echsenmenschen",Datenbasis!CS146,IF($O$3="Nekromanten",Datenbasis!CS159,IF($O$3="Nurgle",Datenbasis!CS172,IF($O$3="Ogre",Datenbasis!CS185,IF($O$3="Old World Alliance",Datenbasis!CS198,IF($O$3="Orks",Datenbasis!CS211,S122)))))))))</f>
        <v/>
      </c>
      <c r="T102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Alliance",Datenbasis!#REF!,IF($O$3="Orks",Datenbasis!#REF!,T122)))))))))</f>
        <v/>
      </c>
      <c r="U102" s="542" t="str">
        <f>IF($O$3="","",IF($O$3="Menschen",Datenbasis!CW118,IF($O$3="Imperial Nobility",Datenbasis!CW131,IF($O$3="Echsenmenschen",Datenbasis!CW144,IF($O$3="Nekromanten",Datenbasis!CW157,IF($O$3="Nurgle",Datenbasis!CW170,IF($O$3="Ogre",Datenbasis!CW183,IF($O$3="Old World Alliance",Datenbasis!CW196,IF($O$3="Orks",Datenbasis!CW209,U122)))))))))</f>
        <v/>
      </c>
      <c r="V102" s="542" t="str">
        <f>IF($O$3="","",IF($O$3="Menschen",Datenbasis!CX118,IF($O$3="Imperial Nobility",Datenbasis!CX131,IF($O$3="Echsenmenschen",Datenbasis!CX144,IF($O$3="Nekromanten",Datenbasis!CX157,IF($O$3="Nurgle",Datenbasis!CX170,IF($O$3="Ogre",Datenbasis!CX183,IF($O$3="Old World Alliance",Datenbasis!CX196,IF($O$3="Orks",Datenbasis!CX209,V122)))))))))</f>
        <v/>
      </c>
      <c r="W102" s="542" t="str">
        <f>IF($O$3="","",IF($O$3="Menschen",Datenbasis!CY118,IF($O$3="Imperial Nobility",Datenbasis!CY131,IF($O$3="Echsenmenschen",Datenbasis!CY144,IF($O$3="Nekromanten",Datenbasis!CY157,IF($O$3="Nurgle",Datenbasis!CY170,IF($O$3="Ogre",Datenbasis!CY183,IF($O$3="Old World Alliance",Datenbasis!CY196,IF($O$3="Orks",Datenbasis!CY209,W122)))))))))</f>
        <v/>
      </c>
      <c r="X102" s="542" t="str">
        <f>IF($O$3="","",IF($O$3="Menschen",Datenbasis!CZ118,IF($O$3="Imperial Nobility",Datenbasis!CZ131,IF($O$3="Echsenmenschen",Datenbasis!CZ144,IF($O$3="Nekromanten",Datenbasis!CZ157,IF($O$3="Nurgle",Datenbasis!CZ170,IF($O$3="Ogre",Datenbasis!CZ183,IF($O$3="Old World Alliance",Datenbasis!CZ196,IF($O$3="Orks",Datenbasis!CZ209,X122)))))))))</f>
        <v/>
      </c>
      <c r="Z102" s="460"/>
      <c r="AA102" s="132">
        <v>3</v>
      </c>
      <c r="AB102" s="127" t="s">
        <v>297</v>
      </c>
      <c r="AC102" s="147"/>
      <c r="AD102" s="148"/>
      <c r="AE102" s="149"/>
      <c r="AF102" s="150"/>
      <c r="AG102" s="151"/>
      <c r="AH102" s="151"/>
      <c r="AI102" s="151"/>
      <c r="AJ102" s="165"/>
      <c r="AK102" s="153"/>
      <c r="AL102" s="154"/>
      <c r="AM102" s="154"/>
      <c r="AN102" s="154"/>
      <c r="AO102" s="155"/>
      <c r="AP102" s="178">
        <f>IF(OR(AC102&gt;0,AD102&gt;0),"P",IF(AE102&gt;0,"S",IF(OR(AF102&gt;0,AG102&gt;0,AH102&gt;0,AI102&gt;0,AJ102&gt;0),"E",0)))</f>
        <v>0</v>
      </c>
      <c r="AQ102" s="236"/>
      <c r="AR102" s="181">
        <f>IF(AC102&gt;0,6,IF(AD102&gt;0,12,IF(AE102&gt;0,16,IF(OR(AF102&gt;0,AG102&gt;0,AH102&gt;0,AI102&gt;0,AJ102&gt;0),20,0))))</f>
        <v>0</v>
      </c>
      <c r="AS102" s="463"/>
      <c r="AT102" s="473"/>
      <c r="AU102" s="182">
        <f>IF(AC102&gt;0,20000,IF(AD102&gt;0,20000,IF(AE102&gt;0,40000,IF(AF102&gt;0,20000,IF(AG102&gt;0,60000,IF(AH102&gt;0,30000,IF(AI102&gt;0,20000,IF(AJ102&gt;0,10000,0))))))))</f>
        <v>0</v>
      </c>
      <c r="AV102" s="562">
        <f>IF(OR(AQ102="Ausweichen",AQ102="Blocken",AQ102="Knochenbrecher",AQ102="Unterstützen"),10000,0)</f>
        <v>0</v>
      </c>
      <c r="AW102" s="557"/>
      <c r="AX102" s="543"/>
      <c r="AY102" s="549"/>
      <c r="AZ102" s="555"/>
    </row>
    <row r="103" spans="2:52" x14ac:dyDescent="0.3">
      <c r="B103" s="203">
        <v>6</v>
      </c>
      <c r="C103" s="204" t="str">
        <f>IF($O$3="","",IF($O$3="Echsenmenschen",Datenbasis!AS159,IF($O$3="Elfen-Union",Datenbasis!AS178,IF($O$3="Gnome - HFP",Datenbasis!AS197,IF($O$3="Gnome - WL",Datenbasis!AS216,IF($O$3="Goblins - DR",Datenbasis!AS235,IF($O$3="Goblins - UH",Datenbasis!AS254,IF($O$3="Gruftkönige",Datenbasis!AS273,IF($O$3="Halblinge - HFP",Datenbasis!AS292,C123)))))))))</f>
        <v/>
      </c>
      <c r="D103" s="206" t="str">
        <f>IF($O$3="","",IF($O$3="Echsenmenschen",Datenbasis!AK159,IF($O$3="Elfen-Union",Datenbasis!AK178,IF($O$3="Gnome - HFP",Datenbasis!AK197,IF($O$3="Gnome - WL",Datenbasis!AK216,IF($O$3="Goblins - DR",Datenbasis!AK235,IF($O$3="Goblins - UH",Datenbasis!AK254,IF($O$3="Gruftkönige",Datenbasis!AK273,IF($O$3="Halblinge - HFP",Datenbasis!AK292,D123)))))))))</f>
        <v/>
      </c>
      <c r="E103" s="67" t="str">
        <f>IF($O$3="","",IF($O$3="Echsenmenschen",Datenbasis!AL159,IF($O$3="Elfen-Union",Datenbasis!AL178,IF($O$3="Gnome - HFP",Datenbasis!AL197,IF($O$3="Gnome - WL",Datenbasis!AL216,IF($O$3="Goblins - DR",Datenbasis!AL235,IF($O$3="Goblins - UH",Datenbasis!AL254,IF($O$3="Gruftkönige",Datenbasis!AL273,IF($O$3="Halblinge - HFP",Datenbasis!AL292,E123)))))))))</f>
        <v/>
      </c>
      <c r="F103" s="67" t="str">
        <f>IF($O$3="","",IF($O$3="Echsenmenschen",Datenbasis!AM159,IF($O$3="Elfen-Union",Datenbasis!AM178,IF($O$3="Gnome - HFP",Datenbasis!AM197,IF($O$3="Gnome - WL",Datenbasis!AM216,IF($O$3="Goblins - DR",Datenbasis!AM235,IF($O$3="Goblins - UH",Datenbasis!AM254,IF($O$3="Gruftkönige",Datenbasis!AM273,IF($O$3="Halblinge - HFP",Datenbasis!AM292,F123)))))))))</f>
        <v/>
      </c>
      <c r="G103" s="67" t="str">
        <f>IF($O$3="","",IF($O$3="Echsenmenschen",Datenbasis!AN159,IF($O$3="Elfen-Union",Datenbasis!AN178,IF($O$3="Gnome - HFP",Datenbasis!AN197,IF($O$3="Gnome - WL",Datenbasis!AN216,IF($O$3="Goblins - DR",Datenbasis!AN235,IF($O$3="Goblins - UH",Datenbasis!AN254,IF($O$3="Gruftkönige",Datenbasis!AN273,IF($O$3="Halblinge - HFP",Datenbasis!AN292,G123)))))))))</f>
        <v/>
      </c>
      <c r="H103" s="67" t="str">
        <f>IF($O$3="","",IF($O$3="Echsenmenschen",Datenbasis!AO159,IF($O$3="Elfen-Union",Datenbasis!AO178,IF($O$3="Gnome - HFP",Datenbasis!AO197,IF($O$3="Gnome - WL",Datenbasis!AO216,IF($O$3="Goblins - DR",Datenbasis!AO235,IF($O$3="Goblins - UH",Datenbasis!AO254,IF($O$3="Gruftkönige",Datenbasis!AO273,IF($O$3="Halblinge - HFP",Datenbasis!AO292,H123)))))))))</f>
        <v/>
      </c>
      <c r="I103" s="67" t="str">
        <f>IF($O$3="","",IF($O$3="Echsenmenschen",Datenbasis!AP159,IF($O$3="Elfen-Union",Datenbasis!AP178,IF($O$3="Gnome - HFP",Datenbasis!AP197,IF($O$3="Gnome - WL",Datenbasis!AP216,IF($O$3="Goblins - DR",Datenbasis!AP235,IF($O$3="Goblins - UH",Datenbasis!AP254,IF($O$3="Gruftkönige",Datenbasis!AP273,IF($O$3="Halblinge - HFP",Datenbasis!AP292,I123)))))))))</f>
        <v/>
      </c>
      <c r="J103" s="542" t="str">
        <f>IF($O$3="","",IF($O$3="Echsenmenschen",Datenbasis!AQ159,IF($O$3="Elfen-Union",Datenbasis!AQ178,IF($O$3="Gnome - HFP",Datenbasis!AQ197,IF($O$3="Gnome - WL",Datenbasis!AQ216,IF($O$3="Goblins - DR",Datenbasis!AQ235,IF($O$3="Goblins - UH",Datenbasis!AQ254,IF($O$3="Gruftkönige",Datenbasis!AQ273,IF($O$3="Halblinge - HFP",Datenbasis!AQ292,I123)))))))))</f>
        <v/>
      </c>
      <c r="K103" s="542" t="str">
        <f>IF($O$3="","",IF($O$3="Menschen",Datenbasis!AR387,IF($O$3="Imperial Nobility",Datenbasis!AR349,IF($O$3="Echsenmenschen",Datenbasis!AR159,IF($O$3="Nekromanten",Datenbasis!AR406,IF($O$3="Nurgle",Datenbasis!AR463,IF($O$3="Ogre",Datenbasis!AR482,IF($O$3="Old World Alliance",Datenbasis!AR520,IF($O$3="Orks",Datenbasis!AR539,K123)))))))))</f>
        <v/>
      </c>
      <c r="L103" s="542" t="str">
        <f>IF($O$3="","",IF($O$3="Menschen",Datenbasis!AS387,IF($O$3="Imperial Nobility",Datenbasis!AS349,IF($O$3="Echsenmenschen",Datenbasis!AS159,IF($O$3="Nekromanten",Datenbasis!AS406,IF($O$3="Nurgle",Datenbasis!AS463,IF($O$3="Ogre",Datenbasis!AS482,IF($O$3="Old World Alliance",Datenbasis!AS520,IF($O$3="Orks",Datenbasis!AS539,L123)))))))))</f>
        <v/>
      </c>
      <c r="M103" s="542" t="str">
        <f>IF($O$3="","",IF($O$3="Menschen",Datenbasis!AU387,IF($O$3="Imperial Nobility",Datenbasis!AU349,IF($O$3="Echsenmenschen",Datenbasis!AU159,IF($O$3="Nekromanten",Datenbasis!AU406,IF($O$3="Nurgle",Datenbasis!AU463,IF($O$3="Ogre",Datenbasis!AU482,IF($O$3="Old World Alliance",Datenbasis!AU520,IF($O$3="Orks",Datenbasis!AU539,M123)))))))))</f>
        <v/>
      </c>
      <c r="N103" s="542" t="str">
        <f>IF($O$3="","",IF($O$3="Menschen",Datenbasis!AV159,IF($O$3="Imperial Nobility",Datenbasis!AV178,IF($O$3="Echsenmenschen",Datenbasis!AV197,IF($O$3="Nekromanten",Datenbasis!AV216,IF($O$3="Nurgle",Datenbasis!AV235,IF($O$3="Ogre",Datenbasis!AV254,IF($O$3="Old World Alliance",Datenbasis!AV273,IF($O$3="Orks",Datenbasis!AV292,N123)))))))))</f>
        <v/>
      </c>
      <c r="O103" s="66" t="str">
        <f>IF($O$3="","",IF($O$3="Echsenmenschen",Datenbasis!AR159,IF($O$3="Elfen-Union",Datenbasis!AR178,IF($O$3="Gnome - HFP",Datenbasis!AR197,IF($O$3="Gnome - WL",Datenbasis!AR216,IF($O$3="Goblins - DR",Datenbasis!AR235,IF($O$3="Goblins - UH",Datenbasis!AR254,IF($O$3="Gruftkönige",Datenbasis!AR273,IF($O$3="Halblinge - HFP",Datenbasis!AR292,I123)))))))))</f>
        <v/>
      </c>
      <c r="P103" s="542" t="str">
        <f>IF($O$3="","",IF($O$3="Echsenmenschen",Datenbasis!AU159,IF($O$3="Elfen-Union",Datenbasis!AU178,IF($O$3="Gnome - HFP",Datenbasis!AU197,IF($O$3="Gnome - WL",Datenbasis!AU216,IF($O$3="Goblins - DR",Datenbasis!AU235,IF($O$3="Goblins - UH",Datenbasis!AU254,IF($O$3="Gruftkönige",Datenbasis!AU273,IF($O$3="Halblinge - HFP",Datenbasis!AU292,I123)))))))))</f>
        <v/>
      </c>
      <c r="Q103" s="542" t="str">
        <f>IF($O$3="","",IF($O$3="Menschen",Datenbasis!CR121,IF($O$3="Imperial Nobility",Datenbasis!CR134,IF($O$3="Echsenmenschen",Datenbasis!CR147,IF($O$3="Nekromanten",Datenbasis!CR160,IF($O$3="Nurgle",Datenbasis!CR173,IF($O$3="Ogre",Datenbasis!CR186,IF($O$3="Old World Alliance",Datenbasis!CR199,IF($O$3="Orks",Datenbasis!CR212,Q123)))))))))</f>
        <v/>
      </c>
      <c r="R103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Alliance",Datenbasis!#REF!,IF($O$3="Orks",Datenbasis!#REF!,R123)))))))))</f>
        <v/>
      </c>
      <c r="S103" s="542" t="str">
        <f>IF($O$3="","",IF($O$3="Menschen",Datenbasis!CS121,IF($O$3="Imperial Nobility",Datenbasis!CS134,IF($O$3="Echsenmenschen",Datenbasis!CS147,IF($O$3="Nekromanten",Datenbasis!CS160,IF($O$3="Nurgle",Datenbasis!CS173,IF($O$3="Ogre",Datenbasis!CS186,IF($O$3="Old World Alliance",Datenbasis!CS199,IF($O$3="Orks",Datenbasis!CS212,S123)))))))))</f>
        <v/>
      </c>
      <c r="T103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Alliance",Datenbasis!#REF!,IF($O$3="Orks",Datenbasis!#REF!,T123)))))))))</f>
        <v/>
      </c>
      <c r="U103" s="542" t="str">
        <f>IF($O$3="","",IF($O$3="Menschen",Datenbasis!CW119,IF($O$3="Imperial Nobility",Datenbasis!CW132,IF($O$3="Echsenmenschen",Datenbasis!CW145,IF($O$3="Nekromanten",Datenbasis!CW158,IF($O$3="Nurgle",Datenbasis!CW171,IF($O$3="Ogre",Datenbasis!CW184,IF($O$3="Old World Alliance",Datenbasis!CW197,IF($O$3="Orks",Datenbasis!CW210,U123)))))))))</f>
        <v/>
      </c>
      <c r="V103" s="542" t="str">
        <f>IF($O$3="","",IF($O$3="Menschen",Datenbasis!CX119,IF($O$3="Imperial Nobility",Datenbasis!CX132,IF($O$3="Echsenmenschen",Datenbasis!CX145,IF($O$3="Nekromanten",Datenbasis!CX158,IF($O$3="Nurgle",Datenbasis!CX171,IF($O$3="Ogre",Datenbasis!CX184,IF($O$3="Old World Alliance",Datenbasis!CX197,IF($O$3="Orks",Datenbasis!CX210,V123)))))))))</f>
        <v/>
      </c>
      <c r="W103" s="542" t="str">
        <f>IF($O$3="","",IF($O$3="Menschen",Datenbasis!CY119,IF($O$3="Imperial Nobility",Datenbasis!CY132,IF($O$3="Echsenmenschen",Datenbasis!CY145,IF($O$3="Nekromanten",Datenbasis!CY158,IF($O$3="Nurgle",Datenbasis!CY171,IF($O$3="Ogre",Datenbasis!CY184,IF($O$3="Old World Alliance",Datenbasis!CY197,IF($O$3="Orks",Datenbasis!CY210,W123)))))))))</f>
        <v/>
      </c>
      <c r="X103" s="542" t="str">
        <f>IF($O$3="","",IF($O$3="Menschen",Datenbasis!CZ119,IF($O$3="Imperial Nobility",Datenbasis!CZ132,IF($O$3="Echsenmenschen",Datenbasis!CZ145,IF($O$3="Nekromanten",Datenbasis!CZ158,IF($O$3="Nurgle",Datenbasis!CZ171,IF($O$3="Ogre",Datenbasis!CZ184,IF($O$3="Old World Alliance",Datenbasis!CZ197,IF($O$3="Orks",Datenbasis!CZ210,X123)))))))))</f>
        <v/>
      </c>
      <c r="Z103" s="460"/>
      <c r="AA103" s="132">
        <v>4</v>
      </c>
      <c r="AB103" s="127" t="s">
        <v>298</v>
      </c>
      <c r="AC103" s="147"/>
      <c r="AD103" s="148"/>
      <c r="AE103" s="149"/>
      <c r="AF103" s="150"/>
      <c r="AG103" s="151"/>
      <c r="AH103" s="151"/>
      <c r="AI103" s="151"/>
      <c r="AJ103" s="165"/>
      <c r="AK103" s="153"/>
      <c r="AL103" s="154"/>
      <c r="AM103" s="154"/>
      <c r="AN103" s="154"/>
      <c r="AO103" s="155"/>
      <c r="AP103" s="178">
        <f>IF(OR(AC103&gt;0,AD103&gt;0),"P",IF(AE103&gt;0,"S",IF(OR(AF103&gt;0,AG103&gt;0,AH103&gt;0,AI103&gt;0,AJ103&gt;0),"E",0)))</f>
        <v>0</v>
      </c>
      <c r="AQ103" s="236"/>
      <c r="AR103" s="181">
        <f>IF(AC103&gt;0,8,IF(AD103&gt;0,16,IF(AE103&gt;0,20,IF(OR(AF103&gt;0,AG103&gt;0,AH103&gt;0,AI103&gt;0,AJ103&gt;0),24,0))))</f>
        <v>0</v>
      </c>
      <c r="AS103" s="463"/>
      <c r="AT103" s="473"/>
      <c r="AU103" s="182">
        <f>IF(AC103&gt;0,20000,IF(AD103&gt;0,20000,IF(AE103&gt;0,40000,IF(AF103&gt;0,20000,IF(AG103&gt;0,60000,IF(AH103&gt;0,30000,IF(AI103&gt;0,20000,IF(AJ103&gt;0,10000,0))))))))</f>
        <v>0</v>
      </c>
      <c r="AV103" s="562">
        <f>IF(OR(AQ103="Ausweichen",AQ103="Blocken",AQ103="Knochenbrecher",AQ103="Unterstützen"),10000,0)</f>
        <v>0</v>
      </c>
      <c r="AW103" s="557"/>
      <c r="AX103" s="543"/>
      <c r="AY103" s="549"/>
      <c r="AZ103" s="555"/>
    </row>
    <row r="104" spans="2:52" x14ac:dyDescent="0.3">
      <c r="B104" s="203">
        <v>7</v>
      </c>
      <c r="C104" s="204" t="str">
        <f>IF($O$3="","",IF($O$3="Echsenmenschen",Datenbasis!AS160,IF($O$3="Elfen-Union",Datenbasis!AS179,IF($O$3="Gnome - HFP",Datenbasis!AS198,IF($O$3="Gnome - WL",Datenbasis!AS217,IF($O$3="Goblins - DR",Datenbasis!AS236,IF($O$3="Goblins - UH",Datenbasis!AS255,IF($O$3="Gruftkönige",Datenbasis!AS274,IF($O$3="Halblinge - HFP",Datenbasis!AS293,C124)))))))))</f>
        <v/>
      </c>
      <c r="D104" s="206" t="str">
        <f>IF($O$3="","",IF($O$3="Echsenmenschen",Datenbasis!AK160,IF($O$3="Elfen-Union",Datenbasis!AK179,IF($O$3="Gnome - HFP",Datenbasis!AK198,IF($O$3="Gnome - WL",Datenbasis!AK217,IF($O$3="Goblins - DR",Datenbasis!AK236,IF($O$3="Goblins - UH",Datenbasis!AK255,IF($O$3="Gruftkönige",Datenbasis!AK274,IF($O$3="Halblinge - HFP",Datenbasis!AK293,D124)))))))))</f>
        <v/>
      </c>
      <c r="E104" s="67" t="str">
        <f>IF($O$3="","",IF($O$3="Echsenmenschen",Datenbasis!AL160,IF($O$3="Elfen-Union",Datenbasis!AL179,IF($O$3="Gnome - HFP",Datenbasis!AL198,IF($O$3="Gnome - WL",Datenbasis!AL217,IF($O$3="Goblins - DR",Datenbasis!AL236,IF($O$3="Goblins - UH",Datenbasis!AL255,IF($O$3="Gruftkönige",Datenbasis!AL274,IF($O$3="Halblinge - HFP",Datenbasis!AL293,E124)))))))))</f>
        <v/>
      </c>
      <c r="F104" s="67" t="str">
        <f>IF($O$3="","",IF($O$3="Echsenmenschen",Datenbasis!AM160,IF($O$3="Elfen-Union",Datenbasis!AM179,IF($O$3="Gnome - HFP",Datenbasis!AM198,IF($O$3="Gnome - WL",Datenbasis!AM217,IF($O$3="Goblins - DR",Datenbasis!AM236,IF($O$3="Goblins - UH",Datenbasis!AM255,IF($O$3="Gruftkönige",Datenbasis!AM274,IF($O$3="Halblinge - HFP",Datenbasis!AM293,F124)))))))))</f>
        <v/>
      </c>
      <c r="G104" s="67" t="str">
        <f>IF($O$3="","",IF($O$3="Echsenmenschen",Datenbasis!AN160,IF($O$3="Elfen-Union",Datenbasis!AN179,IF($O$3="Gnome - HFP",Datenbasis!AN198,IF($O$3="Gnome - WL",Datenbasis!AN217,IF($O$3="Goblins - DR",Datenbasis!AN236,IF($O$3="Goblins - UH",Datenbasis!AN255,IF($O$3="Gruftkönige",Datenbasis!AN274,IF($O$3="Halblinge - HFP",Datenbasis!AN293,G124)))))))))</f>
        <v/>
      </c>
      <c r="H104" s="67" t="str">
        <f>IF($O$3="","",IF($O$3="Echsenmenschen",Datenbasis!AO160,IF($O$3="Elfen-Union",Datenbasis!AO179,IF($O$3="Gnome - HFP",Datenbasis!AO198,IF($O$3="Gnome - WL",Datenbasis!AO217,IF($O$3="Goblins - DR",Datenbasis!AO236,IF($O$3="Goblins - UH",Datenbasis!AO255,IF($O$3="Gruftkönige",Datenbasis!AO274,IF($O$3="Halblinge - HFP",Datenbasis!AO293,H124)))))))))</f>
        <v/>
      </c>
      <c r="I104" s="67" t="str">
        <f>IF($O$3="","",IF($O$3="Echsenmenschen",Datenbasis!AP160,IF($O$3="Elfen-Union",Datenbasis!AP179,IF($O$3="Gnome - HFP",Datenbasis!AP198,IF($O$3="Gnome - WL",Datenbasis!AP217,IF($O$3="Goblins - DR",Datenbasis!AP236,IF($O$3="Goblins - UH",Datenbasis!AP255,IF($O$3="Gruftkönige",Datenbasis!AP274,IF($O$3="Halblinge - HFP",Datenbasis!AP293,I124)))))))))</f>
        <v/>
      </c>
      <c r="J104" s="542" t="str">
        <f>IF($O$3="","",IF($O$3="Echsenmenschen",Datenbasis!AQ160,IF($O$3="Elfen-Union",Datenbasis!AQ179,IF($O$3="Gnome - HFP",Datenbasis!AQ198,IF($O$3="Gnome - WL",Datenbasis!AQ217,IF($O$3="Goblins - DR",Datenbasis!AQ236,IF($O$3="Goblins - UH",Datenbasis!AQ255,IF($O$3="Gruftkönige",Datenbasis!AQ274,IF($O$3="Halblinge - HFP",Datenbasis!AQ293,I124)))))))))</f>
        <v/>
      </c>
      <c r="K104" s="542" t="str">
        <f>IF($O$3="","",IF($O$3="Menschen",Datenbasis!AR388,IF($O$3="Imperial Nobility",Datenbasis!AR350,IF($O$3="Echsenmenschen",Datenbasis!AR160,IF($O$3="Nekromanten",Datenbasis!AR407,IF($O$3="Nurgle",Datenbasis!AR464,IF($O$3="Ogre",Datenbasis!AR483,IF($O$3="Old World Alliance",Datenbasis!AR521,IF($O$3="Orks",Datenbasis!AR540,K124)))))))))</f>
        <v/>
      </c>
      <c r="L104" s="542" t="str">
        <f>IF($O$3="","",IF($O$3="Menschen",Datenbasis!AS388,IF($O$3="Imperial Nobility",Datenbasis!AS350,IF($O$3="Echsenmenschen",Datenbasis!AS160,IF($O$3="Nekromanten",Datenbasis!AS407,IF($O$3="Nurgle",Datenbasis!AS464,IF($O$3="Ogre",Datenbasis!AS483,IF($O$3="Old World Alliance",Datenbasis!AS521,IF($O$3="Orks",Datenbasis!AS540,L124)))))))))</f>
        <v/>
      </c>
      <c r="M104" s="542" t="str">
        <f>IF($O$3="","",IF($O$3="Menschen",Datenbasis!AU388,IF($O$3="Imperial Nobility",Datenbasis!AU350,IF($O$3="Echsenmenschen",Datenbasis!AU160,IF($O$3="Nekromanten",Datenbasis!AU407,IF($O$3="Nurgle",Datenbasis!AU464,IF($O$3="Ogre",Datenbasis!AU483,IF($O$3="Old World Alliance",Datenbasis!AU521,IF($O$3="Orks",Datenbasis!AU540,M124)))))))))</f>
        <v/>
      </c>
      <c r="N104" s="542" t="str">
        <f>IF($O$3="","",IF($O$3="Menschen",Datenbasis!AV160,IF($O$3="Imperial Nobility",Datenbasis!AV179,IF($O$3="Echsenmenschen",Datenbasis!AV198,IF($O$3="Nekromanten",Datenbasis!AV217,IF($O$3="Nurgle",Datenbasis!AV236,IF($O$3="Ogre",Datenbasis!AV255,IF($O$3="Old World Alliance",Datenbasis!AV274,IF($O$3="Orks",Datenbasis!AV293,N124)))))))))</f>
        <v/>
      </c>
      <c r="O104" s="66" t="str">
        <f>IF($O$3="","",IF($O$3="Echsenmenschen",Datenbasis!AR160,IF($O$3="Elfen-Union",Datenbasis!AR179,IF($O$3="Gnome - HFP",Datenbasis!AR198,IF($O$3="Gnome - WL",Datenbasis!AR217,IF($O$3="Goblins - DR",Datenbasis!AR236,IF($O$3="Goblins - UH",Datenbasis!AR255,IF($O$3="Gruftkönige",Datenbasis!AR274,IF($O$3="Halblinge - HFP",Datenbasis!AR293,I124)))))))))</f>
        <v/>
      </c>
      <c r="P104" s="542" t="str">
        <f>IF($O$3="","",IF($O$3="Echsenmenschen",Datenbasis!AU160,IF($O$3="Elfen-Union",Datenbasis!AU179,IF($O$3="Gnome - HFP",Datenbasis!AU198,IF($O$3="Gnome - WL",Datenbasis!AU217,IF($O$3="Goblins - DR",Datenbasis!AU236,IF($O$3="Goblins - UH",Datenbasis!AU255,IF($O$3="Gruftkönige",Datenbasis!AU274,IF($O$3="Halblinge - HFP",Datenbasis!AU293,I124)))))))))</f>
        <v/>
      </c>
      <c r="Q104" s="542" t="str">
        <f>IF($O$3="","",IF($O$3="Menschen",Datenbasis!CR122,IF($O$3="Imperial Nobility",Datenbasis!CR135,IF($O$3="Echsenmenschen",Datenbasis!CR148,IF($O$3="Nekromanten",Datenbasis!CR161,IF($O$3="Nurgle",Datenbasis!CR174,IF($O$3="Ogre",Datenbasis!CR187,IF($O$3="Old World Alliance",Datenbasis!CR200,IF($O$3="Orks",Datenbasis!CR213,Q124)))))))))</f>
        <v/>
      </c>
      <c r="R104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Alliance",Datenbasis!#REF!,IF($O$3="Orks",Datenbasis!#REF!,R124)))))))))</f>
        <v/>
      </c>
      <c r="S104" s="542" t="str">
        <f>IF($O$3="","",IF($O$3="Menschen",Datenbasis!CS122,IF($O$3="Imperial Nobility",Datenbasis!CS135,IF($O$3="Echsenmenschen",Datenbasis!CS148,IF($O$3="Nekromanten",Datenbasis!CS161,IF($O$3="Nurgle",Datenbasis!CS174,IF($O$3="Ogre",Datenbasis!CS187,IF($O$3="Old World Alliance",Datenbasis!CS200,IF($O$3="Orks",Datenbasis!CS213,S124)))))))))</f>
        <v/>
      </c>
      <c r="T104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Alliance",Datenbasis!#REF!,IF($O$3="Orks",Datenbasis!#REF!,T124)))))))))</f>
        <v/>
      </c>
      <c r="U104" s="542" t="str">
        <f>IF($O$3="","",IF($O$3="Menschen",Datenbasis!CW120,IF($O$3="Imperial Nobility",Datenbasis!CW133,IF($O$3="Echsenmenschen",Datenbasis!CW146,IF($O$3="Nekromanten",Datenbasis!CW159,IF($O$3="Nurgle",Datenbasis!CW172,IF($O$3="Ogre",Datenbasis!CW185,IF($O$3="Old World Alliance",Datenbasis!CW198,IF($O$3="Orks",Datenbasis!CW211,U124)))))))))</f>
        <v/>
      </c>
      <c r="V104" s="542" t="str">
        <f>IF($O$3="","",IF($O$3="Menschen",Datenbasis!CX120,IF($O$3="Imperial Nobility",Datenbasis!CX133,IF($O$3="Echsenmenschen",Datenbasis!CX146,IF($O$3="Nekromanten",Datenbasis!CX159,IF($O$3="Nurgle",Datenbasis!CX172,IF($O$3="Ogre",Datenbasis!CX185,IF($O$3="Old World Alliance",Datenbasis!CX198,IF($O$3="Orks",Datenbasis!CX211,V124)))))))))</f>
        <v/>
      </c>
      <c r="W104" s="542" t="str">
        <f>IF($O$3="","",IF($O$3="Menschen",Datenbasis!CY120,IF($O$3="Imperial Nobility",Datenbasis!CY133,IF($O$3="Echsenmenschen",Datenbasis!CY146,IF($O$3="Nekromanten",Datenbasis!CY159,IF($O$3="Nurgle",Datenbasis!CY172,IF($O$3="Ogre",Datenbasis!CY185,IF($O$3="Old World Alliance",Datenbasis!CY198,IF($O$3="Orks",Datenbasis!CY211,W124)))))))))</f>
        <v/>
      </c>
      <c r="X104" s="542" t="str">
        <f>IF($O$3="","",IF($O$3="Menschen",Datenbasis!CZ120,IF($O$3="Imperial Nobility",Datenbasis!CZ133,IF($O$3="Echsenmenschen",Datenbasis!CZ146,IF($O$3="Nekromanten",Datenbasis!CZ159,IF($O$3="Nurgle",Datenbasis!CZ172,IF($O$3="Ogre",Datenbasis!CZ185,IF($O$3="Old World Alliance",Datenbasis!CZ198,IF($O$3="Orks",Datenbasis!CZ211,X124)))))))))</f>
        <v/>
      </c>
      <c r="Z104" s="460"/>
      <c r="AA104" s="132">
        <v>5</v>
      </c>
      <c r="AB104" s="127" t="s">
        <v>299</v>
      </c>
      <c r="AC104" s="147"/>
      <c r="AD104" s="148"/>
      <c r="AE104" s="149"/>
      <c r="AF104" s="150"/>
      <c r="AG104" s="151"/>
      <c r="AH104" s="151"/>
      <c r="AI104" s="151"/>
      <c r="AJ104" s="165"/>
      <c r="AK104" s="153"/>
      <c r="AL104" s="154"/>
      <c r="AM104" s="154"/>
      <c r="AN104" s="154"/>
      <c r="AO104" s="155"/>
      <c r="AP104" s="178">
        <f>IF(OR(AC104&gt;0,AD104&gt;0),"P",IF(AE104&gt;0,"S",IF(OR(AF104&gt;0,AG104&gt;0,AH104&gt;0,AI104&gt;0,AJ104&gt;0),"E",0)))</f>
        <v>0</v>
      </c>
      <c r="AQ104" s="236"/>
      <c r="AR104" s="181">
        <f>IF(AC104&gt;0,10,IF(AD104&gt;0,20,IF(AE104&gt;0,24,IF(OR(AF104&gt;0,AG104&gt;0,AH104&gt;0,AI104&gt;0,AJ104&gt;0),28,0))))</f>
        <v>0</v>
      </c>
      <c r="AS104" s="463"/>
      <c r="AT104" s="473"/>
      <c r="AU104" s="182">
        <f>IF(AC104&gt;0,20000,IF(AD104&gt;0,20000,IF(AE104&gt;0,40000,IF(AF104&gt;0,20000,IF(AG104&gt;0,60000,IF(AH104&gt;0,30000,IF(AI104&gt;0,20000,IF(AJ104&gt;0,10000,0))))))))</f>
        <v>0</v>
      </c>
      <c r="AV104" s="562">
        <f>IF(OR(AQ104="Ausweichen",AQ104="Blocken",AQ104="Knochenbrecher",AQ104="Unterstützen"),10000,0)</f>
        <v>0</v>
      </c>
      <c r="AW104" s="557"/>
      <c r="AX104" s="543"/>
      <c r="AY104" s="549"/>
      <c r="AZ104" s="555"/>
    </row>
    <row r="105" spans="2:52" ht="15" thickBot="1" x14ac:dyDescent="0.35">
      <c r="B105" s="203">
        <v>8</v>
      </c>
      <c r="C105" s="204" t="str">
        <f>IF($O$3="","",IF($O$3="Echsenmenschen",Datenbasis!AS161,IF($O$3="Elfen-Union",Datenbasis!AS180,IF($O$3="Gnome - HFP",Datenbasis!AS199,IF($O$3="Gnome - WL",Datenbasis!AS218,IF($O$3="Goblins - DR",Datenbasis!AS237,IF($O$3="Goblins - UH",Datenbasis!AS256,IF($O$3="Gruftkönige",Datenbasis!AS275,IF($O$3="Halblinge - HFP",Datenbasis!AS294,C125)))))))))</f>
        <v/>
      </c>
      <c r="D105" s="206" t="str">
        <f>IF($O$3="","",IF($O$3="Echsenmenschen",Datenbasis!AK161,IF($O$3="Elfen-Union",Datenbasis!AK180,IF($O$3="Gnome - HFP",Datenbasis!AK199,IF($O$3="Gnome - WL",Datenbasis!AK218,IF($O$3="Goblins - DR",Datenbasis!AK237,IF($O$3="Goblins - UH",Datenbasis!AK256,IF($O$3="Gruftkönige",Datenbasis!AK275,IF($O$3="Halblinge - HFP",Datenbasis!AK294,D125)))))))))</f>
        <v/>
      </c>
      <c r="E105" s="67" t="str">
        <f>IF($O$3="","",IF($O$3="Echsenmenschen",Datenbasis!AL161,IF($O$3="Elfen-Union",Datenbasis!AL180,IF($O$3="Gnome - HFP",Datenbasis!AL199,IF($O$3="Gnome - WL",Datenbasis!AL218,IF($O$3="Goblins - DR",Datenbasis!AL237,IF($O$3="Goblins - UH",Datenbasis!AL256,IF($O$3="Gruftkönige",Datenbasis!AL275,IF($O$3="Halblinge - HFP",Datenbasis!AL294,E125)))))))))</f>
        <v/>
      </c>
      <c r="F105" s="67" t="str">
        <f>IF($O$3="","",IF($O$3="Echsenmenschen",Datenbasis!AM161,IF($O$3="Elfen-Union",Datenbasis!AM180,IF($O$3="Gnome - HFP",Datenbasis!AM199,IF($O$3="Gnome - WL",Datenbasis!AM218,IF($O$3="Goblins - DR",Datenbasis!AM237,IF($O$3="Goblins - UH",Datenbasis!AM256,IF($O$3="Gruftkönige",Datenbasis!AM275,IF($O$3="Halblinge - HFP",Datenbasis!AM294,F125)))))))))</f>
        <v/>
      </c>
      <c r="G105" s="67" t="str">
        <f>IF($O$3="","",IF($O$3="Echsenmenschen",Datenbasis!AN161,IF($O$3="Elfen-Union",Datenbasis!AN180,IF($O$3="Gnome - HFP",Datenbasis!AN199,IF($O$3="Gnome - WL",Datenbasis!AN218,IF($O$3="Goblins - DR",Datenbasis!AN237,IF($O$3="Goblins - UH",Datenbasis!AN256,IF($O$3="Gruftkönige",Datenbasis!AN275,IF($O$3="Halblinge - HFP",Datenbasis!AN294,G125)))))))))</f>
        <v/>
      </c>
      <c r="H105" s="67" t="str">
        <f>IF($O$3="","",IF($O$3="Echsenmenschen",Datenbasis!AO161,IF($O$3="Elfen-Union",Datenbasis!AO180,IF($O$3="Gnome - HFP",Datenbasis!AO199,IF($O$3="Gnome - WL",Datenbasis!AO218,IF($O$3="Goblins - DR",Datenbasis!AO237,IF($O$3="Goblins - UH",Datenbasis!AO256,IF($O$3="Gruftkönige",Datenbasis!AO275,IF($O$3="Halblinge - HFP",Datenbasis!AO294,H125)))))))))</f>
        <v/>
      </c>
      <c r="I105" s="67" t="str">
        <f>IF($O$3="","",IF($O$3="Echsenmenschen",Datenbasis!AP161,IF($O$3="Elfen-Union",Datenbasis!AP180,IF($O$3="Gnome - HFP",Datenbasis!AP199,IF($O$3="Gnome - WL",Datenbasis!AP218,IF($O$3="Goblins - DR",Datenbasis!AP237,IF($O$3="Goblins - UH",Datenbasis!AP256,IF($O$3="Gruftkönige",Datenbasis!AP275,IF($O$3="Halblinge - HFP",Datenbasis!AP294,I125)))))))))</f>
        <v/>
      </c>
      <c r="J105" s="542" t="str">
        <f>IF($O$3="","",IF($O$3="Echsenmenschen",Datenbasis!AQ161,IF($O$3="Elfen-Union",Datenbasis!AQ180,IF($O$3="Gnome - HFP",Datenbasis!AQ199,IF($O$3="Gnome - WL",Datenbasis!AQ218,IF($O$3="Goblins - DR",Datenbasis!AQ237,IF($O$3="Goblins - UH",Datenbasis!AQ256,IF($O$3="Gruftkönige",Datenbasis!AQ275,IF($O$3="Halblinge - HFP",Datenbasis!AQ294,I125)))))))))</f>
        <v/>
      </c>
      <c r="K105" s="542" t="str">
        <f>IF($O$3="","",IF($O$3="Menschen",Datenbasis!AR389,IF($O$3="Imperial Nobility",Datenbasis!AR351,IF($O$3="Echsenmenschen",Datenbasis!AR161,IF($O$3="Nekromanten",Datenbasis!AR408,IF($O$3="Nurgle",Datenbasis!AR465,IF($O$3="Ogre",Datenbasis!AR484,IF($O$3="Old World Alliance",Datenbasis!AR522,IF($O$3="Orks",Datenbasis!AR541,K125)))))))))</f>
        <v/>
      </c>
      <c r="L105" s="542" t="str">
        <f>IF($O$3="","",IF($O$3="Menschen",Datenbasis!AS389,IF($O$3="Imperial Nobility",Datenbasis!AS351,IF($O$3="Echsenmenschen",Datenbasis!AS161,IF($O$3="Nekromanten",Datenbasis!AS408,IF($O$3="Nurgle",Datenbasis!AS465,IF($O$3="Ogre",Datenbasis!AS484,IF($O$3="Old World Alliance",Datenbasis!AS522,IF($O$3="Orks",Datenbasis!AS541,L125)))))))))</f>
        <v/>
      </c>
      <c r="M105" s="542" t="str">
        <f>IF($O$3="","",IF($O$3="Menschen",Datenbasis!AU389,IF($O$3="Imperial Nobility",Datenbasis!AU351,IF($O$3="Echsenmenschen",Datenbasis!AU161,IF($O$3="Nekromanten",Datenbasis!AU408,IF($O$3="Nurgle",Datenbasis!AU465,IF($O$3="Ogre",Datenbasis!AU484,IF($O$3="Old World Alliance",Datenbasis!AU522,IF($O$3="Orks",Datenbasis!AU541,M125)))))))))</f>
        <v/>
      </c>
      <c r="N105" s="542" t="str">
        <f>IF($O$3="","",IF($O$3="Menschen",Datenbasis!AV161,IF($O$3="Imperial Nobility",Datenbasis!AV180,IF($O$3="Echsenmenschen",Datenbasis!AV199,IF($O$3="Nekromanten",Datenbasis!AV218,IF($O$3="Nurgle",Datenbasis!AV237,IF($O$3="Ogre",Datenbasis!AV256,IF($O$3="Old World Alliance",Datenbasis!AV275,IF($O$3="Orks",Datenbasis!AV294,N125)))))))))</f>
        <v/>
      </c>
      <c r="O105" s="66" t="str">
        <f>IF($O$3="","",IF($O$3="Echsenmenschen",Datenbasis!AR161,IF($O$3="Elfen-Union",Datenbasis!AR180,IF($O$3="Gnome - HFP",Datenbasis!AR199,IF($O$3="Gnome - WL",Datenbasis!AR218,IF($O$3="Goblins - DR",Datenbasis!AR237,IF($O$3="Goblins - UH",Datenbasis!AR256,IF($O$3="Gruftkönige",Datenbasis!AR275,IF($O$3="Halblinge - HFP",Datenbasis!AR294,I125)))))))))</f>
        <v/>
      </c>
      <c r="P105" s="542" t="str">
        <f>IF($O$3="","",IF($O$3="Echsenmenschen",Datenbasis!AU161,IF($O$3="Elfen-Union",Datenbasis!AU180,IF($O$3="Gnome - HFP",Datenbasis!AU199,IF($O$3="Gnome - WL",Datenbasis!AU218,IF($O$3="Goblins - DR",Datenbasis!AU237,IF($O$3="Goblins - UH",Datenbasis!AU256,IF($O$3="Gruftkönige",Datenbasis!AU275,IF($O$3="Halblinge - HFP",Datenbasis!AU294,I125)))))))))</f>
        <v/>
      </c>
      <c r="Q105" s="542" t="str">
        <f>IF($O$3="","",IF($O$3="Menschen",Datenbasis!CR123,IF($O$3="Imperial Nobility",Datenbasis!CR136,IF($O$3="Echsenmenschen",Datenbasis!CR149,IF($O$3="Nekromanten",Datenbasis!CR162,IF($O$3="Nurgle",Datenbasis!CR175,IF($O$3="Ogre",Datenbasis!CR188,IF($O$3="Old World Alliance",Datenbasis!CR201,IF($O$3="Orks",Datenbasis!CR214,Q125)))))))))</f>
        <v/>
      </c>
      <c r="R105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Alliance",Datenbasis!#REF!,IF($O$3="Orks",Datenbasis!#REF!,R125)))))))))</f>
        <v/>
      </c>
      <c r="S105" s="542" t="str">
        <f>IF($O$3="","",IF($O$3="Menschen",Datenbasis!CS123,IF($O$3="Imperial Nobility",Datenbasis!CS136,IF($O$3="Echsenmenschen",Datenbasis!CS149,IF($O$3="Nekromanten",Datenbasis!CS162,IF($O$3="Nurgle",Datenbasis!CS175,IF($O$3="Ogre",Datenbasis!CS188,IF($O$3="Old World Alliance",Datenbasis!CS201,IF($O$3="Orks",Datenbasis!CS214,S125)))))))))</f>
        <v/>
      </c>
      <c r="T105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Alliance",Datenbasis!#REF!,IF($O$3="Orks",Datenbasis!#REF!,T125)))))))))</f>
        <v/>
      </c>
      <c r="U105" s="542" t="str">
        <f>IF($O$3="","",IF($O$3="Menschen",Datenbasis!CW121,IF($O$3="Imperial Nobility",Datenbasis!CW134,IF($O$3="Echsenmenschen",Datenbasis!CW147,IF($O$3="Nekromanten",Datenbasis!CW160,IF($O$3="Nurgle",Datenbasis!CW173,IF($O$3="Ogre",Datenbasis!CW186,IF($O$3="Old World Alliance",Datenbasis!CW199,IF($O$3="Orks",Datenbasis!CW212,U125)))))))))</f>
        <v/>
      </c>
      <c r="V105" s="542" t="str">
        <f>IF($O$3="","",IF($O$3="Menschen",Datenbasis!CX121,IF($O$3="Imperial Nobility",Datenbasis!CX134,IF($O$3="Echsenmenschen",Datenbasis!CX147,IF($O$3="Nekromanten",Datenbasis!CX160,IF($O$3="Nurgle",Datenbasis!CX173,IF($O$3="Ogre",Datenbasis!CX186,IF($O$3="Old World Alliance",Datenbasis!CX199,IF($O$3="Orks",Datenbasis!CX212,V125)))))))))</f>
        <v/>
      </c>
      <c r="W105" s="542" t="str">
        <f>IF($O$3="","",IF($O$3="Menschen",Datenbasis!CY121,IF($O$3="Imperial Nobility",Datenbasis!CY134,IF($O$3="Echsenmenschen",Datenbasis!CY147,IF($O$3="Nekromanten",Datenbasis!CY160,IF($O$3="Nurgle",Datenbasis!CY173,IF($O$3="Ogre",Datenbasis!CY186,IF($O$3="Old World Alliance",Datenbasis!CY199,IF($O$3="Orks",Datenbasis!CY212,W125)))))))))</f>
        <v/>
      </c>
      <c r="X105" s="542" t="str">
        <f>IF($O$3="","",IF($O$3="Menschen",Datenbasis!CZ121,IF($O$3="Imperial Nobility",Datenbasis!CZ134,IF($O$3="Echsenmenschen",Datenbasis!CZ147,IF($O$3="Nekromanten",Datenbasis!CZ160,IF($O$3="Nurgle",Datenbasis!CZ173,IF($O$3="Ogre",Datenbasis!CZ186,IF($O$3="Old World Alliance",Datenbasis!CZ199,IF($O$3="Orks",Datenbasis!CZ212,X125)))))))))</f>
        <v/>
      </c>
      <c r="Z105" s="461"/>
      <c r="AA105" s="133">
        <v>6</v>
      </c>
      <c r="AB105" s="128" t="s">
        <v>300</v>
      </c>
      <c r="AC105" s="156"/>
      <c r="AD105" s="157"/>
      <c r="AE105" s="158"/>
      <c r="AF105" s="159"/>
      <c r="AG105" s="160"/>
      <c r="AH105" s="160"/>
      <c r="AI105" s="160"/>
      <c r="AJ105" s="166"/>
      <c r="AK105" s="162"/>
      <c r="AL105" s="163"/>
      <c r="AM105" s="163"/>
      <c r="AN105" s="163"/>
      <c r="AO105" s="164"/>
      <c r="AP105" s="179">
        <f>IF(OR(AC105&gt;0,AD105&gt;0),"P",IF(AE105&gt;0,"S",IF(OR(AF105&gt;0,AG105&gt;0,AH105&gt;0,AI105&gt;0,AJ105&gt;0),"E",0)))</f>
        <v>0</v>
      </c>
      <c r="AQ105" s="237"/>
      <c r="AR105" s="183">
        <f>IF(AC105&gt;0,15,IF(AD105&gt;0,30,IF(AE105&gt;0,34,IF(OR(AF105&gt;0,AG105&gt;0,AH105&gt;0,AI105&gt;0,AJ105&gt;0),38,0))))</f>
        <v>0</v>
      </c>
      <c r="AS105" s="464"/>
      <c r="AT105" s="474"/>
      <c r="AU105" s="184">
        <f>IF(AC105&gt;0,20000,IF(AD105&gt;0,20000,IF(AE105&gt;0,40000,IF(AF105&gt;0,20000,IF(AG105&gt;0,60000,IF(AH105&gt;0,30000,IF(AI105&gt;0,20000,IF(AJ105&gt;0,10000,0))))))))</f>
        <v>0</v>
      </c>
      <c r="AV105" s="563">
        <f>IF(OR(AQ105="Ausweichen",AQ105="Blocken",AQ105="Knochenbrecher",AQ105="Unterstützen"),10000,0)</f>
        <v>0</v>
      </c>
      <c r="AW105" s="558"/>
      <c r="AX105" s="544"/>
      <c r="AY105" s="550"/>
      <c r="AZ105" s="555"/>
    </row>
    <row r="106" spans="2:52" x14ac:dyDescent="0.3">
      <c r="B106" s="203">
        <v>9</v>
      </c>
      <c r="C106" s="204" t="str">
        <f>IF($O$3="","",IF($O$3="Echsenmenschen",Datenbasis!AS162,IF($O$3="Elfen-Union",Datenbasis!AS181,IF($O$3="Gnome - HFP",Datenbasis!AS200,IF($O$3="Gnome - WL",Datenbasis!AS219,IF($O$3="Goblins - DR",Datenbasis!AS238,IF($O$3="Goblins - UH",Datenbasis!AS257,IF($O$3="Gruftkönige",Datenbasis!AS276,IF($O$3="Halblinge - HFP",Datenbasis!AS295,C126)))))))))</f>
        <v/>
      </c>
      <c r="D106" s="206" t="str">
        <f>IF($O$3="","",IF($O$3="Echsenmenschen",Datenbasis!AK162,IF($O$3="Elfen-Union",Datenbasis!AK181,IF($O$3="Gnome - HFP",Datenbasis!AK200,IF($O$3="Gnome - WL",Datenbasis!AK219,IF($O$3="Goblins - DR",Datenbasis!AK238,IF($O$3="Goblins - UH",Datenbasis!AK257,IF($O$3="Gruftkönige",Datenbasis!AK276,IF($O$3="Halblinge - HFP",Datenbasis!AK295,D126)))))))))</f>
        <v/>
      </c>
      <c r="E106" s="67" t="str">
        <f>IF($O$3="","",IF($O$3="Echsenmenschen",Datenbasis!AL162,IF($O$3="Elfen-Union",Datenbasis!AL181,IF($O$3="Gnome - HFP",Datenbasis!AL200,IF($O$3="Gnome - WL",Datenbasis!AL219,IF($O$3="Goblins - DR",Datenbasis!AL238,IF($O$3="Goblins - UH",Datenbasis!AL257,IF($O$3="Gruftkönige",Datenbasis!AL276,IF($O$3="Halblinge - HFP",Datenbasis!AL295,E126)))))))))</f>
        <v/>
      </c>
      <c r="F106" s="67" t="str">
        <f>IF($O$3="","",IF($O$3="Echsenmenschen",Datenbasis!AM162,IF($O$3="Elfen-Union",Datenbasis!AM181,IF($O$3="Gnome - HFP",Datenbasis!AM200,IF($O$3="Gnome - WL",Datenbasis!AM219,IF($O$3="Goblins - DR",Datenbasis!AM238,IF($O$3="Goblins - UH",Datenbasis!AM257,IF($O$3="Gruftkönige",Datenbasis!AM276,IF($O$3="Halblinge - HFP",Datenbasis!AM295,F126)))))))))</f>
        <v/>
      </c>
      <c r="G106" s="67" t="str">
        <f>IF($O$3="","",IF($O$3="Echsenmenschen",Datenbasis!AN162,IF($O$3="Elfen-Union",Datenbasis!AN181,IF($O$3="Gnome - HFP",Datenbasis!AN200,IF($O$3="Gnome - WL",Datenbasis!AN219,IF($O$3="Goblins - DR",Datenbasis!AN238,IF($O$3="Goblins - UH",Datenbasis!AN257,IF($O$3="Gruftkönige",Datenbasis!AN276,IF($O$3="Halblinge - HFP",Datenbasis!AN295,G126)))))))))</f>
        <v/>
      </c>
      <c r="H106" s="67" t="str">
        <f>IF($O$3="","",IF($O$3="Echsenmenschen",Datenbasis!AO162,IF($O$3="Elfen-Union",Datenbasis!AO181,IF($O$3="Gnome - HFP",Datenbasis!AO200,IF($O$3="Gnome - WL",Datenbasis!AO219,IF($O$3="Goblins - DR",Datenbasis!AO238,IF($O$3="Goblins - UH",Datenbasis!AO257,IF($O$3="Gruftkönige",Datenbasis!AO276,IF($O$3="Halblinge - HFP",Datenbasis!AO295,H126)))))))))</f>
        <v/>
      </c>
      <c r="I106" s="67" t="str">
        <f>IF($O$3="","",IF($O$3="Echsenmenschen",Datenbasis!AP162,IF($O$3="Elfen-Union",Datenbasis!AP181,IF($O$3="Gnome - HFP",Datenbasis!AP200,IF($O$3="Gnome - WL",Datenbasis!AP219,IF($O$3="Goblins - DR",Datenbasis!AP238,IF($O$3="Goblins - UH",Datenbasis!AP257,IF($O$3="Gruftkönige",Datenbasis!AP276,IF($O$3="Halblinge - HFP",Datenbasis!AP295,I126)))))))))</f>
        <v/>
      </c>
      <c r="J106" s="542" t="str">
        <f>IF($O$3="","",IF($O$3="Echsenmenschen",Datenbasis!AQ162,IF($O$3="Elfen-Union",Datenbasis!AQ181,IF($O$3="Gnome - HFP",Datenbasis!AQ200,IF($O$3="Gnome - WL",Datenbasis!AQ219,IF($O$3="Goblins - DR",Datenbasis!AQ238,IF($O$3="Goblins - UH",Datenbasis!AQ257,IF($O$3="Gruftkönige",Datenbasis!AQ276,IF($O$3="Halblinge - HFP",Datenbasis!AQ295,I126)))))))))</f>
        <v/>
      </c>
      <c r="K106" s="542" t="str">
        <f>IF($O$3="","",IF($O$3="Menschen",Datenbasis!AR390,IF($O$3="Imperial Nobility",Datenbasis!AR352,IF($O$3="Echsenmenschen",Datenbasis!AR162,IF($O$3="Nekromanten",Datenbasis!AR409,IF($O$3="Nurgle",Datenbasis!AR466,IF($O$3="Ogre",Datenbasis!AR485,IF($O$3="Old World Alliance",Datenbasis!AR523,IF($O$3="Orks",Datenbasis!AR542,K126)))))))))</f>
        <v/>
      </c>
      <c r="L106" s="542" t="str">
        <f>IF($O$3="","",IF($O$3="Menschen",Datenbasis!AS390,IF($O$3="Imperial Nobility",Datenbasis!AS352,IF($O$3="Echsenmenschen",Datenbasis!AS162,IF($O$3="Nekromanten",Datenbasis!AS409,IF($O$3="Nurgle",Datenbasis!AS466,IF($O$3="Ogre",Datenbasis!AS485,IF($O$3="Old World Alliance",Datenbasis!AS523,IF($O$3="Orks",Datenbasis!AS542,L126)))))))))</f>
        <v/>
      </c>
      <c r="M106" s="542" t="str">
        <f>IF($O$3="","",IF($O$3="Menschen",Datenbasis!AU390,IF($O$3="Imperial Nobility",Datenbasis!AU352,IF($O$3="Echsenmenschen",Datenbasis!AU162,IF($O$3="Nekromanten",Datenbasis!AU409,IF($O$3="Nurgle",Datenbasis!AU466,IF($O$3="Ogre",Datenbasis!AU485,IF($O$3="Old World Alliance",Datenbasis!AU523,IF($O$3="Orks",Datenbasis!AU542,M126)))))))))</f>
        <v/>
      </c>
      <c r="N106" s="542" t="str">
        <f>IF($O$3="","",IF($O$3="Menschen",Datenbasis!AV162,IF($O$3="Imperial Nobility",Datenbasis!AV181,IF($O$3="Echsenmenschen",Datenbasis!AV200,IF($O$3="Nekromanten",Datenbasis!AV219,IF($O$3="Nurgle",Datenbasis!AV238,IF($O$3="Ogre",Datenbasis!AV257,IF($O$3="Old World Alliance",Datenbasis!AV276,IF($O$3="Orks",Datenbasis!AV295,N126)))))))))</f>
        <v/>
      </c>
      <c r="O106" s="66" t="str">
        <f>IF($O$3="","",IF($O$3="Echsenmenschen",Datenbasis!AR162,IF($O$3="Elfen-Union",Datenbasis!AR181,IF($O$3="Gnome - HFP",Datenbasis!AR200,IF($O$3="Gnome - WL",Datenbasis!AR219,IF($O$3="Goblins - DR",Datenbasis!AR238,IF($O$3="Goblins - UH",Datenbasis!AR257,IF($O$3="Gruftkönige",Datenbasis!AR276,IF($O$3="Halblinge - HFP",Datenbasis!AR295,I126)))))))))</f>
        <v/>
      </c>
      <c r="P106" s="542" t="str">
        <f>IF($O$3="","",IF($O$3="Echsenmenschen",Datenbasis!AU162,IF($O$3="Elfen-Union",Datenbasis!AU181,IF($O$3="Gnome - HFP",Datenbasis!AU200,IF($O$3="Gnome - WL",Datenbasis!AU219,IF($O$3="Goblins - DR",Datenbasis!AU238,IF($O$3="Goblins - UH",Datenbasis!AU257,IF($O$3="Gruftkönige",Datenbasis!AU276,IF($O$3="Halblinge - HFP",Datenbasis!AU295,I126)))))))))</f>
        <v/>
      </c>
      <c r="Q106" s="542" t="str">
        <f>IF($O$3="","",IF($O$3="Menschen",Datenbasis!CR124,IF($O$3="Imperial Nobility",Datenbasis!CR137,IF($O$3="Echsenmenschen",Datenbasis!CR150,IF($O$3="Nekromanten",Datenbasis!CR163,IF($O$3="Nurgle",Datenbasis!CR176,IF($O$3="Ogre",Datenbasis!CR189,IF($O$3="Old World Alliance",Datenbasis!CR202,IF($O$3="Orks",Datenbasis!CR215,Q126)))))))))</f>
        <v/>
      </c>
      <c r="R106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Alliance",Datenbasis!#REF!,IF($O$3="Orks",Datenbasis!#REF!,R126)))))))))</f>
        <v/>
      </c>
      <c r="S106" s="542" t="str">
        <f>IF($O$3="","",IF($O$3="Menschen",Datenbasis!CS124,IF($O$3="Imperial Nobility",Datenbasis!CS137,IF($O$3="Echsenmenschen",Datenbasis!CS150,IF($O$3="Nekromanten",Datenbasis!CS163,IF($O$3="Nurgle",Datenbasis!CS176,IF($O$3="Ogre",Datenbasis!CS189,IF($O$3="Old World Alliance",Datenbasis!CS202,IF($O$3="Orks",Datenbasis!CS215,S126)))))))))</f>
        <v/>
      </c>
      <c r="T106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Alliance",Datenbasis!#REF!,IF($O$3="Orks",Datenbasis!#REF!,T126)))))))))</f>
        <v/>
      </c>
      <c r="U106" s="542" t="str">
        <f>IF($O$3="","",IF($O$3="Menschen",Datenbasis!CW122,IF($O$3="Imperial Nobility",Datenbasis!CW135,IF($O$3="Echsenmenschen",Datenbasis!CW148,IF($O$3="Nekromanten",Datenbasis!CW161,IF($O$3="Nurgle",Datenbasis!CW174,IF($O$3="Ogre",Datenbasis!CW187,IF($O$3="Old World Alliance",Datenbasis!CW200,IF($O$3="Orks",Datenbasis!CW213,U126)))))))))</f>
        <v/>
      </c>
      <c r="V106" s="542" t="str">
        <f>IF($O$3="","",IF($O$3="Menschen",Datenbasis!CX122,IF($O$3="Imperial Nobility",Datenbasis!CX135,IF($O$3="Echsenmenschen",Datenbasis!CX148,IF($O$3="Nekromanten",Datenbasis!CX161,IF($O$3="Nurgle",Datenbasis!CX174,IF($O$3="Ogre",Datenbasis!CX187,IF($O$3="Old World Alliance",Datenbasis!CX200,IF($O$3="Orks",Datenbasis!CX213,V126)))))))))</f>
        <v/>
      </c>
      <c r="W106" s="542" t="str">
        <f>IF($O$3="","",IF($O$3="Menschen",Datenbasis!CY122,IF($O$3="Imperial Nobility",Datenbasis!CY135,IF($O$3="Echsenmenschen",Datenbasis!CY148,IF($O$3="Nekromanten",Datenbasis!CY161,IF($O$3="Nurgle",Datenbasis!CY174,IF($O$3="Ogre",Datenbasis!CY187,IF($O$3="Old World Alliance",Datenbasis!CY200,IF($O$3="Orks",Datenbasis!CY213,W126)))))))))</f>
        <v/>
      </c>
      <c r="X106" s="542" t="str">
        <f>IF($O$3="","",IF($O$3="Menschen",Datenbasis!CZ122,IF($O$3="Imperial Nobility",Datenbasis!CZ135,IF($O$3="Echsenmenschen",Datenbasis!CZ148,IF($O$3="Nekromanten",Datenbasis!CZ161,IF($O$3="Nurgle",Datenbasis!CZ174,IF($O$3="Ogre",Datenbasis!CZ187,IF($O$3="Old World Alliance",Datenbasis!CZ200,IF($O$3="Orks",Datenbasis!CZ213,X126)))))))))</f>
        <v/>
      </c>
      <c r="Z106" s="459">
        <v>15</v>
      </c>
      <c r="AA106" s="131">
        <v>0</v>
      </c>
      <c r="AB106" s="126" t="s">
        <v>294</v>
      </c>
      <c r="AC106" s="238"/>
      <c r="AD106" s="239"/>
      <c r="AE106" s="240"/>
      <c r="AF106" s="241"/>
      <c r="AG106" s="242"/>
      <c r="AH106" s="242"/>
      <c r="AI106" s="242"/>
      <c r="AJ106" s="246"/>
      <c r="AK106" s="244"/>
      <c r="AL106" s="242"/>
      <c r="AM106" s="242"/>
      <c r="AN106" s="242"/>
      <c r="AO106" s="243"/>
      <c r="AP106" s="177">
        <f>IF(OR(AC106&gt;0,AD106&gt;0),"P",IF(AE106&gt;0,"S",IF(OR(AF106&gt;0,AG106&gt;0,AH106&gt;0,AI106&gt;0,AJ106&gt;0),"E",0)))</f>
        <v>0</v>
      </c>
      <c r="AQ106" s="245"/>
      <c r="AR106" s="180"/>
      <c r="AS106" s="462">
        <f>SUM(AR107:AR112)</f>
        <v>0</v>
      </c>
      <c r="AT106" s="472" t="str">
        <f>IF(AND(AR107&gt;0,AR108=0,AR109=0,AR110=0,AR111=0,AR112=0),", "&amp;AQ107,IF(AND(AR107&gt;0,AR108&gt;0,AR109=0,AR110=0,AR111=0,AR112=0),", "&amp;AQ107&amp;", "&amp;AQ108,IF(AND(AR107&gt;0,AR108&gt;0,AR109&gt;0,AR110=0,AR111=0,AR112=0),", "&amp;AQ107&amp;", "&amp;AQ108&amp;", "&amp;AQ109,IF(AND(AR107&gt;0,AR108&gt;0,AR109&gt;0,AR110&gt;0,AR111=0,AR112=0),", "&amp;AQ107&amp;", "&amp;AQ108&amp;", "&amp;AQ109&amp;", "&amp;AQ110,IF(AND(AR107&gt;0,AR108&gt;0,AR109&gt;0,AR110&gt;0,AR111&gt;0,AR112=0),", "&amp;AQ107&amp;", "&amp;AQ108&amp;", "&amp;AQ109&amp;", "&amp;AQ110&amp;", "&amp;AQ111,IF(AND(AR107&gt;0,AR108&gt;0,AR109&gt;0,AR110&gt;0,AR111&gt;0,AR112&gt;0),", "&amp;AQ107&amp;", "&amp;AQ108&amp;", "&amp;AQ109&amp;", "&amp;AQ110&amp;", "&amp;AQ111&amp;", "&amp;AQ112,""))))))</f>
        <v/>
      </c>
      <c r="AU106" s="560"/>
      <c r="AV106" s="561"/>
      <c r="AW106" s="556">
        <f>SUM(AU107:AU112)+SUM(AV107:AV112)</f>
        <v>0</v>
      </c>
      <c r="AX106" s="547">
        <f>IF(O22="",0,O22+AW106)</f>
        <v>0</v>
      </c>
      <c r="AY106" s="548">
        <f>IF(O22="",0,IF(OR(D22="Rotzling-Feldspieler (Ro)",D22="Rotzling-Feldspieler-Geselle (Ro)",D22="Gnoblar-Feldspieler (O-DR)",D22="Gnoblar-Feldspieler-Geselle (O-DR)",D22="Gnoblar-Feldspieler (O-WS)",D22="Gnoblar-Feldspieler-Geselle (O-WS)"),AX106-15000,IF(T22="Ja",0,AX106)))</f>
        <v>0</v>
      </c>
      <c r="AZ106" s="554"/>
    </row>
    <row r="107" spans="2:52" x14ac:dyDescent="0.3">
      <c r="B107" s="203">
        <v>10</v>
      </c>
      <c r="C107" s="204" t="str">
        <f>IF($O$3="","",IF($O$3="Echsenmenschen",Datenbasis!AS163,IF($O$3="Elfen-Union",Datenbasis!AS182,IF($O$3="Gnome - HFP",Datenbasis!AS201,IF($O$3="Gnome - WL",Datenbasis!AS220,IF($O$3="Goblins - DR",Datenbasis!AS239,IF($O$3="Goblins - UH",Datenbasis!AS258,IF($O$3="Gruftkönige",Datenbasis!AS277,IF($O$3="Halblinge - HFP",Datenbasis!AS296,C127)))))))))</f>
        <v/>
      </c>
      <c r="D107" s="206" t="str">
        <f>IF($O$3="","",IF($O$3="Echsenmenschen",Datenbasis!AK163,IF($O$3="Elfen-Union",Datenbasis!AK182,IF($O$3="Gnome - HFP",Datenbasis!AK201,IF($O$3="Gnome - WL",Datenbasis!AK220,IF($O$3="Goblins - DR",Datenbasis!AK239,IF($O$3="Goblins - UH",Datenbasis!AK258,IF($O$3="Gruftkönige",Datenbasis!AK277,IF($O$3="Halblinge - HFP",Datenbasis!AK296,D127)))))))))</f>
        <v/>
      </c>
      <c r="E107" s="67" t="str">
        <f>IF($O$3="","",IF($O$3="Echsenmenschen",Datenbasis!AL163,IF($O$3="Elfen-Union",Datenbasis!AL182,IF($O$3="Gnome - HFP",Datenbasis!AL201,IF($O$3="Gnome - WL",Datenbasis!AL220,IF($O$3="Goblins - DR",Datenbasis!AL239,IF($O$3="Goblins - UH",Datenbasis!AL258,IF($O$3="Gruftkönige",Datenbasis!AL277,IF($O$3="Halblinge - HFP",Datenbasis!AL296,E127)))))))))</f>
        <v/>
      </c>
      <c r="F107" s="67" t="str">
        <f>IF($O$3="","",IF($O$3="Echsenmenschen",Datenbasis!AM163,IF($O$3="Elfen-Union",Datenbasis!AM182,IF($O$3="Gnome - HFP",Datenbasis!AM201,IF($O$3="Gnome - WL",Datenbasis!AM220,IF($O$3="Goblins - DR",Datenbasis!AM239,IF($O$3="Goblins - UH",Datenbasis!AM258,IF($O$3="Gruftkönige",Datenbasis!AM277,IF($O$3="Halblinge - HFP",Datenbasis!AM296,F127)))))))))</f>
        <v/>
      </c>
      <c r="G107" s="67" t="str">
        <f>IF($O$3="","",IF($O$3="Echsenmenschen",Datenbasis!AN163,IF($O$3="Elfen-Union",Datenbasis!AN182,IF($O$3="Gnome - HFP",Datenbasis!AN201,IF($O$3="Gnome - WL",Datenbasis!AN220,IF($O$3="Goblins - DR",Datenbasis!AN239,IF($O$3="Goblins - UH",Datenbasis!AN258,IF($O$3="Gruftkönige",Datenbasis!AN277,IF($O$3="Halblinge - HFP",Datenbasis!AN296,G127)))))))))</f>
        <v/>
      </c>
      <c r="H107" s="67" t="str">
        <f>IF($O$3="","",IF($O$3="Echsenmenschen",Datenbasis!AO163,IF($O$3="Elfen-Union",Datenbasis!AO182,IF($O$3="Gnome - HFP",Datenbasis!AO201,IF($O$3="Gnome - WL",Datenbasis!AO220,IF($O$3="Goblins - DR",Datenbasis!AO239,IF($O$3="Goblins - UH",Datenbasis!AO258,IF($O$3="Gruftkönige",Datenbasis!AO277,IF($O$3="Halblinge - HFP",Datenbasis!AO296,H127)))))))))</f>
        <v/>
      </c>
      <c r="I107" s="67" t="str">
        <f>IF($O$3="","",IF($O$3="Echsenmenschen",Datenbasis!AP163,IF($O$3="Elfen-Union",Datenbasis!AP182,IF($O$3="Gnome - HFP",Datenbasis!AP201,IF($O$3="Gnome - WL",Datenbasis!AP220,IF($O$3="Goblins - DR",Datenbasis!AP239,IF($O$3="Goblins - UH",Datenbasis!AP258,IF($O$3="Gruftkönige",Datenbasis!AP277,IF($O$3="Halblinge - HFP",Datenbasis!AP296,I127)))))))))</f>
        <v/>
      </c>
      <c r="J107" s="542" t="str">
        <f>IF($O$3="","",IF($O$3="Echsenmenschen",Datenbasis!AQ163,IF($O$3="Elfen-Union",Datenbasis!AQ182,IF($O$3="Gnome - HFP",Datenbasis!AQ201,IF($O$3="Gnome - WL",Datenbasis!AQ220,IF($O$3="Goblins - DR",Datenbasis!AQ239,IF($O$3="Goblins - UH",Datenbasis!AQ258,IF($O$3="Gruftkönige",Datenbasis!AQ277,IF($O$3="Halblinge - HFP",Datenbasis!AQ296,I127)))))))))</f>
        <v/>
      </c>
      <c r="K107" s="542" t="str">
        <f>IF($O$3="","",IF($O$3="Menschen",Datenbasis!AR391,IF($O$3="Imperial Nobility",Datenbasis!AR353,IF($O$3="Echsenmenschen",Datenbasis!AR163,IF($O$3="Nekromanten",Datenbasis!AR410,IF($O$3="Nurgle",Datenbasis!AR467,IF($O$3="Ogre",Datenbasis!AR486,IF($O$3="Old World Alliance",Datenbasis!AR524,IF($O$3="Orks",Datenbasis!AR543,K127)))))))))</f>
        <v/>
      </c>
      <c r="L107" s="542" t="str">
        <f>IF($O$3="","",IF($O$3="Menschen",Datenbasis!AS391,IF($O$3="Imperial Nobility",Datenbasis!AS353,IF($O$3="Echsenmenschen",Datenbasis!AS163,IF($O$3="Nekromanten",Datenbasis!AS410,IF($O$3="Nurgle",Datenbasis!AS467,IF($O$3="Ogre",Datenbasis!AS486,IF($O$3="Old World Alliance",Datenbasis!AS524,IF($O$3="Orks",Datenbasis!AS543,L127)))))))))</f>
        <v/>
      </c>
      <c r="M107" s="542" t="str">
        <f>IF($O$3="","",IF($O$3="Menschen",Datenbasis!AU391,IF($O$3="Imperial Nobility",Datenbasis!AU353,IF($O$3="Echsenmenschen",Datenbasis!AU163,IF($O$3="Nekromanten",Datenbasis!AU410,IF($O$3="Nurgle",Datenbasis!AU467,IF($O$3="Ogre",Datenbasis!AU486,IF($O$3="Old World Alliance",Datenbasis!AU524,IF($O$3="Orks",Datenbasis!AU543,M127)))))))))</f>
        <v/>
      </c>
      <c r="N107" s="542" t="str">
        <f>IF($O$3="","",IF($O$3="Menschen",Datenbasis!AV163,IF($O$3="Imperial Nobility",Datenbasis!AV182,IF($O$3="Echsenmenschen",Datenbasis!AV201,IF($O$3="Nekromanten",Datenbasis!AV220,IF($O$3="Nurgle",Datenbasis!AV239,IF($O$3="Ogre",Datenbasis!AV258,IF($O$3="Old World Alliance",Datenbasis!AV277,IF($O$3="Orks",Datenbasis!AV296,N127)))))))))</f>
        <v/>
      </c>
      <c r="O107" s="66" t="str">
        <f>IF($O$3="","",IF($O$3="Echsenmenschen",Datenbasis!AR163,IF($O$3="Elfen-Union",Datenbasis!AR182,IF($O$3="Gnome - HFP",Datenbasis!AR201,IF($O$3="Gnome - WL",Datenbasis!AR220,IF($O$3="Goblins - DR",Datenbasis!AR239,IF($O$3="Goblins - UH",Datenbasis!AR258,IF($O$3="Gruftkönige",Datenbasis!AR277,IF($O$3="Halblinge - HFP",Datenbasis!AR296,I127)))))))))</f>
        <v/>
      </c>
      <c r="P107" s="542" t="str">
        <f>IF($O$3="","",IF($O$3="Echsenmenschen",Datenbasis!AU163,IF($O$3="Elfen-Union",Datenbasis!AU182,IF($O$3="Gnome - HFP",Datenbasis!AU201,IF($O$3="Gnome - WL",Datenbasis!AU220,IF($O$3="Goblins - DR",Datenbasis!AU239,IF($O$3="Goblins - UH",Datenbasis!AU258,IF($O$3="Gruftkönige",Datenbasis!AU277,IF($O$3="Halblinge - HFP",Datenbasis!AU296,I127)))))))))</f>
        <v/>
      </c>
      <c r="Q107" s="542" t="str">
        <f>IF($O$3="","",IF($O$3="Menschen",Datenbasis!CR125,IF($O$3="Imperial Nobility",Datenbasis!CR138,IF($O$3="Echsenmenschen",Datenbasis!CR151,IF($O$3="Nekromanten",Datenbasis!CR164,IF($O$3="Nurgle",Datenbasis!CR177,IF($O$3="Ogre",Datenbasis!CR190,IF($O$3="Old World Alliance",Datenbasis!CR203,IF($O$3="Orks",Datenbasis!CR216,Q127)))))))))</f>
        <v/>
      </c>
      <c r="R107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Alliance",Datenbasis!#REF!,IF($O$3="Orks",Datenbasis!#REF!,R127)))))))))</f>
        <v/>
      </c>
      <c r="S107" s="542" t="str">
        <f>IF($O$3="","",IF($O$3="Menschen",Datenbasis!CS125,IF($O$3="Imperial Nobility",Datenbasis!CS138,IF($O$3="Echsenmenschen",Datenbasis!CS151,IF($O$3="Nekromanten",Datenbasis!CS164,IF($O$3="Nurgle",Datenbasis!CS177,IF($O$3="Ogre",Datenbasis!CS190,IF($O$3="Old World Alliance",Datenbasis!CS203,IF($O$3="Orks",Datenbasis!CS216,S127)))))))))</f>
        <v/>
      </c>
      <c r="T107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Alliance",Datenbasis!#REF!,IF($O$3="Orks",Datenbasis!#REF!,T127)))))))))</f>
        <v/>
      </c>
      <c r="U107" s="542" t="str">
        <f>IF($O$3="","",IF($O$3="Menschen",Datenbasis!CW123,IF($O$3="Imperial Nobility",Datenbasis!CW136,IF($O$3="Echsenmenschen",Datenbasis!CW149,IF($O$3="Nekromanten",Datenbasis!CW162,IF($O$3="Nurgle",Datenbasis!CW175,IF($O$3="Ogre",Datenbasis!CW188,IF($O$3="Old World Alliance",Datenbasis!CW201,IF($O$3="Orks",Datenbasis!CW214,U127)))))))))</f>
        <v/>
      </c>
      <c r="V107" s="542" t="str">
        <f>IF($O$3="","",IF($O$3="Menschen",Datenbasis!CX123,IF($O$3="Imperial Nobility",Datenbasis!CX136,IF($O$3="Echsenmenschen",Datenbasis!CX149,IF($O$3="Nekromanten",Datenbasis!CX162,IF($O$3="Nurgle",Datenbasis!CX175,IF($O$3="Ogre",Datenbasis!CX188,IF($O$3="Old World Alliance",Datenbasis!CX201,IF($O$3="Orks",Datenbasis!CX214,V127)))))))))</f>
        <v/>
      </c>
      <c r="W107" s="542" t="str">
        <f>IF($O$3="","",IF($O$3="Menschen",Datenbasis!CY123,IF($O$3="Imperial Nobility",Datenbasis!CY136,IF($O$3="Echsenmenschen",Datenbasis!CY149,IF($O$3="Nekromanten",Datenbasis!CY162,IF($O$3="Nurgle",Datenbasis!CY175,IF($O$3="Ogre",Datenbasis!CY188,IF($O$3="Old World Alliance",Datenbasis!CY201,IF($O$3="Orks",Datenbasis!CY214,W127)))))))))</f>
        <v/>
      </c>
      <c r="X107" s="542" t="str">
        <f>IF($O$3="","",IF($O$3="Menschen",Datenbasis!CZ123,IF($O$3="Imperial Nobility",Datenbasis!CZ136,IF($O$3="Echsenmenschen",Datenbasis!CZ149,IF($O$3="Nekromanten",Datenbasis!CZ162,IF($O$3="Nurgle",Datenbasis!CZ175,IF($O$3="Ogre",Datenbasis!CZ188,IF($O$3="Old World Alliance",Datenbasis!CZ201,IF($O$3="Orks",Datenbasis!CZ214,X127)))))))))</f>
        <v/>
      </c>
      <c r="Z107" s="460"/>
      <c r="AA107" s="132">
        <v>1</v>
      </c>
      <c r="AB107" s="127" t="s">
        <v>295</v>
      </c>
      <c r="AC107" s="147"/>
      <c r="AD107" s="148"/>
      <c r="AE107" s="149"/>
      <c r="AF107" s="150"/>
      <c r="AG107" s="151"/>
      <c r="AH107" s="151"/>
      <c r="AI107" s="151"/>
      <c r="AJ107" s="165"/>
      <c r="AK107" s="153"/>
      <c r="AL107" s="154"/>
      <c r="AM107" s="154"/>
      <c r="AN107" s="154"/>
      <c r="AO107" s="155"/>
      <c r="AP107" s="178">
        <f>IF(OR(AC107&gt;0,AD107&gt;0),"P",IF(AE107&gt;0,"S",IF(OR(AF107&gt;0,AG107&gt;0,AH107&gt;0,AI107&gt;0,AJ107&gt;0),"E",0)))</f>
        <v>0</v>
      </c>
      <c r="AQ107" s="236"/>
      <c r="AR107" s="181">
        <f>IF(AC107&gt;0,3,IF(AD107&gt;0,6,IF(AE107&gt;0,10,IF(OR(AF107&gt;0,AG107&gt;0,AH107&gt;0,AI107&gt;0,AJ107&gt;0),14,0))))</f>
        <v>0</v>
      </c>
      <c r="AS107" s="463"/>
      <c r="AT107" s="473"/>
      <c r="AU107" s="182">
        <f>IF(AC107&gt;0,20000,IF(AD107&gt;0,20000,IF(AE107&gt;0,40000,IF(AF107&gt;0,20000,IF(AG107&gt;0,60000,IF(AH107&gt;0,30000,IF(AI107&gt;0,20000,IF(AJ107&gt;0,10000,0))))))))</f>
        <v>0</v>
      </c>
      <c r="AV107" s="562">
        <f>IF(OR(AQ107="Ausweichen",AQ107="Blocken",AQ107="Knochenbrecher",AQ107="Unterstützen"),10000,0)</f>
        <v>0</v>
      </c>
      <c r="AW107" s="557"/>
      <c r="AX107" s="543"/>
      <c r="AY107" s="549"/>
      <c r="AZ107" s="555"/>
    </row>
    <row r="108" spans="2:52" x14ac:dyDescent="0.3">
      <c r="B108" s="203">
        <v>11</v>
      </c>
      <c r="C108" s="204" t="str">
        <f>IF($O$3="","",IF($O$3="Echsenmenschen",Datenbasis!AS164,IF($O$3="Elfen-Union",Datenbasis!AS183,IF($O$3="Gnome - HFP",Datenbasis!AS202,IF($O$3="Gnome - WL",Datenbasis!AS221,IF($O$3="Goblins - DR",Datenbasis!AS240,IF($O$3="Goblins - UH",Datenbasis!AS259,IF($O$3="Gruftkönige",Datenbasis!AS278,IF($O$3="Halblinge - HFP",Datenbasis!AS297,C128)))))))))</f>
        <v/>
      </c>
      <c r="D108" s="206" t="str">
        <f>IF($O$3="","",IF($O$3="Echsenmenschen",Datenbasis!AK164,IF($O$3="Elfen-Union",Datenbasis!AK183,IF($O$3="Gnome - HFP",Datenbasis!AK202,IF($O$3="Gnome - WL",Datenbasis!AK221,IF($O$3="Goblins - DR",Datenbasis!AK240,IF($O$3="Goblins - UH",Datenbasis!AK259,IF($O$3="Gruftkönige",Datenbasis!AK278,IF($O$3="Halblinge - HFP",Datenbasis!AK297,D128)))))))))</f>
        <v/>
      </c>
      <c r="E108" s="67" t="str">
        <f>IF($O$3="","",IF($O$3="Echsenmenschen",Datenbasis!AL164,IF($O$3="Elfen-Union",Datenbasis!AL183,IF($O$3="Gnome - HFP",Datenbasis!AL202,IF($O$3="Gnome - WL",Datenbasis!AL221,IF($O$3="Goblins - DR",Datenbasis!AL240,IF($O$3="Goblins - UH",Datenbasis!AL259,IF($O$3="Gruftkönige",Datenbasis!AL278,IF($O$3="Halblinge - HFP",Datenbasis!AL297,E128)))))))))</f>
        <v/>
      </c>
      <c r="F108" s="67" t="str">
        <f>IF($O$3="","",IF($O$3="Echsenmenschen",Datenbasis!AM164,IF($O$3="Elfen-Union",Datenbasis!AM183,IF($O$3="Gnome - HFP",Datenbasis!AM202,IF($O$3="Gnome - WL",Datenbasis!AM221,IF($O$3="Goblins - DR",Datenbasis!AM240,IF($O$3="Goblins - UH",Datenbasis!AM259,IF($O$3="Gruftkönige",Datenbasis!AM278,IF($O$3="Halblinge - HFP",Datenbasis!AM297,F128)))))))))</f>
        <v/>
      </c>
      <c r="G108" s="67" t="str">
        <f>IF($O$3="","",IF($O$3="Echsenmenschen",Datenbasis!AN164,IF($O$3="Elfen-Union",Datenbasis!AN183,IF($O$3="Gnome - HFP",Datenbasis!AN202,IF($O$3="Gnome - WL",Datenbasis!AN221,IF($O$3="Goblins - DR",Datenbasis!AN240,IF($O$3="Goblins - UH",Datenbasis!AN259,IF($O$3="Gruftkönige",Datenbasis!AN278,IF($O$3="Halblinge - HFP",Datenbasis!AN297,G128)))))))))</f>
        <v/>
      </c>
      <c r="H108" s="67" t="str">
        <f>IF($O$3="","",IF($O$3="Echsenmenschen",Datenbasis!AO164,IF($O$3="Elfen-Union",Datenbasis!AO183,IF($O$3="Gnome - HFP",Datenbasis!AO202,IF($O$3="Gnome - WL",Datenbasis!AO221,IF($O$3="Goblins - DR",Datenbasis!AO240,IF($O$3="Goblins - UH",Datenbasis!AO259,IF($O$3="Gruftkönige",Datenbasis!AO278,IF($O$3="Halblinge - HFP",Datenbasis!AO297,H128)))))))))</f>
        <v/>
      </c>
      <c r="I108" s="67" t="str">
        <f>IF($O$3="","",IF($O$3="Echsenmenschen",Datenbasis!AP164,IF($O$3="Elfen-Union",Datenbasis!AP183,IF($O$3="Gnome - HFP",Datenbasis!AP202,IF($O$3="Gnome - WL",Datenbasis!AP221,IF($O$3="Goblins - DR",Datenbasis!AP240,IF($O$3="Goblins - UH",Datenbasis!AP259,IF($O$3="Gruftkönige",Datenbasis!AP278,IF($O$3="Halblinge - HFP",Datenbasis!AP297,I128)))))))))</f>
        <v/>
      </c>
      <c r="J108" s="542" t="str">
        <f>IF($O$3="","",IF($O$3="Echsenmenschen",Datenbasis!AQ164,IF($O$3="Elfen-Union",Datenbasis!AQ183,IF($O$3="Gnome - HFP",Datenbasis!AQ202,IF($O$3="Gnome - WL",Datenbasis!AQ221,IF($O$3="Goblins - DR",Datenbasis!AQ240,IF($O$3="Goblins - UH",Datenbasis!AQ259,IF($O$3="Gruftkönige",Datenbasis!AQ278,IF($O$3="Halblinge - HFP",Datenbasis!AQ297,I128)))))))))</f>
        <v/>
      </c>
      <c r="K108" s="542" t="str">
        <f>IF($O$3="","",IF($O$3="Menschen",Datenbasis!AR392,IF($O$3="Imperial Nobility",Datenbasis!AR354,IF($O$3="Echsenmenschen",Datenbasis!AR164,IF($O$3="Nekromanten",Datenbasis!AR411,IF($O$3="Nurgle",Datenbasis!AR468,IF($O$3="Ogre",Datenbasis!AR487,IF($O$3="Old World Alliance",Datenbasis!AR525,IF($O$3="Orks",Datenbasis!AR544,K128)))))))))</f>
        <v/>
      </c>
      <c r="L108" s="542" t="str">
        <f>IF($O$3="","",IF($O$3="Menschen",Datenbasis!AS392,IF($O$3="Imperial Nobility",Datenbasis!AS354,IF($O$3="Echsenmenschen",Datenbasis!AS164,IF($O$3="Nekromanten",Datenbasis!AS411,IF($O$3="Nurgle",Datenbasis!AS468,IF($O$3="Ogre",Datenbasis!AS487,IF($O$3="Old World Alliance",Datenbasis!AS525,IF($O$3="Orks",Datenbasis!AS544,L128)))))))))</f>
        <v/>
      </c>
      <c r="M108" s="542" t="str">
        <f>IF($O$3="","",IF($O$3="Menschen",Datenbasis!AU392,IF($O$3="Imperial Nobility",Datenbasis!AU354,IF($O$3="Echsenmenschen",Datenbasis!AU164,IF($O$3="Nekromanten",Datenbasis!AU411,IF($O$3="Nurgle",Datenbasis!AU468,IF($O$3="Ogre",Datenbasis!AU487,IF($O$3="Old World Alliance",Datenbasis!AU525,IF($O$3="Orks",Datenbasis!AU544,M128)))))))))</f>
        <v/>
      </c>
      <c r="N108" s="542" t="str">
        <f>IF($O$3="","",IF($O$3="Menschen",Datenbasis!AV164,IF($O$3="Imperial Nobility",Datenbasis!AV183,IF($O$3="Echsenmenschen",Datenbasis!AV202,IF($O$3="Nekromanten",Datenbasis!AV221,IF($O$3="Nurgle",Datenbasis!AV240,IF($O$3="Ogre",Datenbasis!AV259,IF($O$3="Old World Alliance",Datenbasis!AV278,IF($O$3="Orks",Datenbasis!AV297,N128)))))))))</f>
        <v/>
      </c>
      <c r="O108" s="66" t="str">
        <f>IF($O$3="","",IF($O$3="Echsenmenschen",Datenbasis!AR164,IF($O$3="Elfen-Union",Datenbasis!AR183,IF($O$3="Gnome - HFP",Datenbasis!AR202,IF($O$3="Gnome - WL",Datenbasis!AR221,IF($O$3="Goblins - DR",Datenbasis!AR240,IF($O$3="Goblins - UH",Datenbasis!AR259,IF($O$3="Gruftkönige",Datenbasis!AR278,IF($O$3="Halblinge - HFP",Datenbasis!AR297,I128)))))))))</f>
        <v/>
      </c>
      <c r="P108" s="542" t="str">
        <f>IF($O$3="","",IF($O$3="Echsenmenschen",Datenbasis!AU164,IF($O$3="Elfen-Union",Datenbasis!AU183,IF($O$3="Gnome - HFP",Datenbasis!AU202,IF($O$3="Gnome - WL",Datenbasis!AU221,IF($O$3="Goblins - DR",Datenbasis!AU240,IF($O$3="Goblins - UH",Datenbasis!AU259,IF($O$3="Gruftkönige",Datenbasis!AU278,IF($O$3="Halblinge - HFP",Datenbasis!AU297,I128)))))))))</f>
        <v/>
      </c>
      <c r="Q108" s="542" t="str">
        <f>IF($O$3="","",IF($O$3="Menschen",Datenbasis!CR126,IF($O$3="Imperial Nobility",Datenbasis!CR139,IF($O$3="Echsenmenschen",Datenbasis!CR152,IF($O$3="Nekromanten",Datenbasis!CR165,IF($O$3="Nurgle",Datenbasis!CR178,IF($O$3="Ogre",Datenbasis!CR191,IF($O$3="Old World Alliance",Datenbasis!CR204,IF($O$3="Orks",Datenbasis!CR217,Q128)))))))))</f>
        <v/>
      </c>
      <c r="R108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Alliance",Datenbasis!#REF!,IF($O$3="Orks",Datenbasis!#REF!,R128)))))))))</f>
        <v/>
      </c>
      <c r="S108" s="542" t="str">
        <f>IF($O$3="","",IF($O$3="Menschen",Datenbasis!CS126,IF($O$3="Imperial Nobility",Datenbasis!CS139,IF($O$3="Echsenmenschen",Datenbasis!CS152,IF($O$3="Nekromanten",Datenbasis!CS165,IF($O$3="Nurgle",Datenbasis!CS178,IF($O$3="Ogre",Datenbasis!CS191,IF($O$3="Old World Alliance",Datenbasis!CS204,IF($O$3="Orks",Datenbasis!CS217,S128)))))))))</f>
        <v/>
      </c>
      <c r="T108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Alliance",Datenbasis!#REF!,IF($O$3="Orks",Datenbasis!#REF!,T128)))))))))</f>
        <v/>
      </c>
      <c r="U108" s="542" t="str">
        <f>IF($O$3="","",IF($O$3="Menschen",Datenbasis!CW124,IF($O$3="Imperial Nobility",Datenbasis!CW137,IF($O$3="Echsenmenschen",Datenbasis!CW150,IF($O$3="Nekromanten",Datenbasis!CW163,IF($O$3="Nurgle",Datenbasis!CW176,IF($O$3="Ogre",Datenbasis!CW189,IF($O$3="Old World Alliance",Datenbasis!CW202,IF($O$3="Orks",Datenbasis!CW215,U128)))))))))</f>
        <v/>
      </c>
      <c r="V108" s="542" t="str">
        <f>IF($O$3="","",IF($O$3="Menschen",Datenbasis!CX124,IF($O$3="Imperial Nobility",Datenbasis!CX137,IF($O$3="Echsenmenschen",Datenbasis!CX150,IF($O$3="Nekromanten",Datenbasis!CX163,IF($O$3="Nurgle",Datenbasis!CX176,IF($O$3="Ogre",Datenbasis!CX189,IF($O$3="Old World Alliance",Datenbasis!CX202,IF($O$3="Orks",Datenbasis!CX215,V128)))))))))</f>
        <v/>
      </c>
      <c r="W108" s="542" t="str">
        <f>IF($O$3="","",IF($O$3="Menschen",Datenbasis!CY124,IF($O$3="Imperial Nobility",Datenbasis!CY137,IF($O$3="Echsenmenschen",Datenbasis!CY150,IF($O$3="Nekromanten",Datenbasis!CY163,IF($O$3="Nurgle",Datenbasis!CY176,IF($O$3="Ogre",Datenbasis!CY189,IF($O$3="Old World Alliance",Datenbasis!CY202,IF($O$3="Orks",Datenbasis!CY215,W128)))))))))</f>
        <v/>
      </c>
      <c r="X108" s="542" t="str">
        <f>IF($O$3="","",IF($O$3="Menschen",Datenbasis!CZ124,IF($O$3="Imperial Nobility",Datenbasis!CZ137,IF($O$3="Echsenmenschen",Datenbasis!CZ150,IF($O$3="Nekromanten",Datenbasis!CZ163,IF($O$3="Nurgle",Datenbasis!CZ176,IF($O$3="Ogre",Datenbasis!CZ189,IF($O$3="Old World Alliance",Datenbasis!CZ202,IF($O$3="Orks",Datenbasis!CZ215,X128)))))))))</f>
        <v/>
      </c>
      <c r="Z108" s="460"/>
      <c r="AA108" s="132">
        <v>2</v>
      </c>
      <c r="AB108" s="127" t="s">
        <v>296</v>
      </c>
      <c r="AC108" s="147"/>
      <c r="AD108" s="148"/>
      <c r="AE108" s="149"/>
      <c r="AF108" s="150"/>
      <c r="AG108" s="151"/>
      <c r="AH108" s="151"/>
      <c r="AI108" s="151"/>
      <c r="AJ108" s="165"/>
      <c r="AK108" s="153"/>
      <c r="AL108" s="154"/>
      <c r="AM108" s="154"/>
      <c r="AN108" s="154"/>
      <c r="AO108" s="155"/>
      <c r="AP108" s="178">
        <f>IF(OR(AC108&gt;0,AD108&gt;0),"P",IF(AE108&gt;0,"S",IF(OR(AF108&gt;0,AG108&gt;0,AH108&gt;0,AI108&gt;0,AJ108&gt;0),"E",0)))</f>
        <v>0</v>
      </c>
      <c r="AQ108" s="236"/>
      <c r="AR108" s="181">
        <f>IF(AC108&gt;0,4,IF(AD108&gt;0,8,IF(AE108&gt;0,12,IF(OR(AF108&gt;0,AG108&gt;0,AH108&gt;0,AI108&gt;0,AJ108&gt;0),16,0))))</f>
        <v>0</v>
      </c>
      <c r="AS108" s="463"/>
      <c r="AT108" s="473"/>
      <c r="AU108" s="182">
        <f>IF(AC108&gt;0,20000,IF(AD108&gt;0,20000,IF(AE108&gt;0,40000,IF(AF108&gt;0,20000,IF(AG108&gt;0,60000,IF(AH108&gt;0,30000,IF(AI108&gt;0,20000,IF(AJ108&gt;0,10000,0))))))))</f>
        <v>0</v>
      </c>
      <c r="AV108" s="562">
        <f>IF(OR(AQ108="Ausweichen",AQ108="Blocken",AQ108="Knochenbrecher",AQ108="Unterstützen"),10000,0)</f>
        <v>0</v>
      </c>
      <c r="AW108" s="557"/>
      <c r="AX108" s="543"/>
      <c r="AY108" s="549"/>
      <c r="AZ108" s="555"/>
    </row>
    <row r="109" spans="2:52" x14ac:dyDescent="0.3">
      <c r="B109" s="203">
        <v>12</v>
      </c>
      <c r="C109" s="204" t="str">
        <f>IF($O$3="","",IF($O$3="Echsenmenschen",Datenbasis!AS165,IF($O$3="Elfen-Union",Datenbasis!AS184,IF($O$3="Gnome - HFP",Datenbasis!AS203,IF($O$3="Gnome - WL",Datenbasis!AS222,IF($O$3="Goblins - DR",Datenbasis!AS241,IF($O$3="Goblins - UH",Datenbasis!AS260,IF($O$3="Gruftkönige",Datenbasis!AS279,IF($O$3="Halblinge - HFP",Datenbasis!AS298,C129)))))))))</f>
        <v/>
      </c>
      <c r="D109" s="206" t="str">
        <f>IF($O$3="","",IF($O$3="Echsenmenschen",Datenbasis!AK165,IF($O$3="Elfen-Union",Datenbasis!AK184,IF($O$3="Gnome - HFP",Datenbasis!AK203,IF($O$3="Gnome - WL",Datenbasis!AK222,IF($O$3="Goblins - DR",Datenbasis!AK241,IF($O$3="Goblins - UH",Datenbasis!AK260,IF($O$3="Gruftkönige",Datenbasis!AK279,IF($O$3="Halblinge - HFP",Datenbasis!AK298,D129)))))))))</f>
        <v/>
      </c>
      <c r="E109" s="67" t="str">
        <f>IF($O$3="","",IF($O$3="Echsenmenschen",Datenbasis!AL165,IF($O$3="Elfen-Union",Datenbasis!AL184,IF($O$3="Gnome - HFP",Datenbasis!AL203,IF($O$3="Gnome - WL",Datenbasis!AL222,IF($O$3="Goblins - DR",Datenbasis!AL241,IF($O$3="Goblins - UH",Datenbasis!AL260,IF($O$3="Gruftkönige",Datenbasis!AL279,IF($O$3="Halblinge - HFP",Datenbasis!AL298,E129)))))))))</f>
        <v/>
      </c>
      <c r="F109" s="67" t="str">
        <f>IF($O$3="","",IF($O$3="Echsenmenschen",Datenbasis!AM165,IF($O$3="Elfen-Union",Datenbasis!AM184,IF($O$3="Gnome - HFP",Datenbasis!AM203,IF($O$3="Gnome - WL",Datenbasis!AM222,IF($O$3="Goblins - DR",Datenbasis!AM241,IF($O$3="Goblins - UH",Datenbasis!AM260,IF($O$3="Gruftkönige",Datenbasis!AM279,IF($O$3="Halblinge - HFP",Datenbasis!AM298,F129)))))))))</f>
        <v/>
      </c>
      <c r="G109" s="67" t="str">
        <f>IF($O$3="","",IF($O$3="Echsenmenschen",Datenbasis!AN165,IF($O$3="Elfen-Union",Datenbasis!AN184,IF($O$3="Gnome - HFP",Datenbasis!AN203,IF($O$3="Gnome - WL",Datenbasis!AN222,IF($O$3="Goblins - DR",Datenbasis!AN241,IF($O$3="Goblins - UH",Datenbasis!AN260,IF($O$3="Gruftkönige",Datenbasis!AN279,IF($O$3="Halblinge - HFP",Datenbasis!AN298,G129)))))))))</f>
        <v/>
      </c>
      <c r="H109" s="67" t="str">
        <f>IF($O$3="","",IF($O$3="Echsenmenschen",Datenbasis!AO165,IF($O$3="Elfen-Union",Datenbasis!AO184,IF($O$3="Gnome - HFP",Datenbasis!AO203,IF($O$3="Gnome - WL",Datenbasis!AO222,IF($O$3="Goblins - DR",Datenbasis!AO241,IF($O$3="Goblins - UH",Datenbasis!AO260,IF($O$3="Gruftkönige",Datenbasis!AO279,IF($O$3="Halblinge - HFP",Datenbasis!AO298,H129)))))))))</f>
        <v/>
      </c>
      <c r="I109" s="67" t="str">
        <f>IF($O$3="","",IF($O$3="Echsenmenschen",Datenbasis!AP165,IF($O$3="Elfen-Union",Datenbasis!AP184,IF($O$3="Gnome - HFP",Datenbasis!AP203,IF($O$3="Gnome - WL",Datenbasis!AP222,IF($O$3="Goblins - DR",Datenbasis!AP241,IF($O$3="Goblins - UH",Datenbasis!AP260,IF($O$3="Gruftkönige",Datenbasis!AP279,IF($O$3="Halblinge - HFP",Datenbasis!AP298,I129)))))))))</f>
        <v/>
      </c>
      <c r="J109" s="542" t="str">
        <f>IF($O$3="","",IF($O$3="Echsenmenschen",Datenbasis!AQ165,IF($O$3="Elfen-Union",Datenbasis!AQ184,IF($O$3="Gnome - HFP",Datenbasis!AQ203,IF($O$3="Gnome - WL",Datenbasis!AQ222,IF($O$3="Goblins - DR",Datenbasis!AQ241,IF($O$3="Goblins - UH",Datenbasis!AQ260,IF($O$3="Gruftkönige",Datenbasis!AQ279,IF($O$3="Halblinge - HFP",Datenbasis!AQ298,I129)))))))))</f>
        <v/>
      </c>
      <c r="K109" s="542" t="str">
        <f>IF($O$3="","",IF($O$3="Menschen",Datenbasis!AR393,IF($O$3="Imperial Nobility",Datenbasis!AR355,IF($O$3="Echsenmenschen",Datenbasis!AR165,IF($O$3="Nekromanten",Datenbasis!AR412,IF($O$3="Nurgle",Datenbasis!AR469,IF($O$3="Ogre",Datenbasis!AR488,IF($O$3="Old World Alliance",Datenbasis!AR526,IF($O$3="Orks",Datenbasis!AR545,K129)))))))))</f>
        <v/>
      </c>
      <c r="L109" s="542" t="str">
        <f>IF($O$3="","",IF($O$3="Menschen",Datenbasis!AS393,IF($O$3="Imperial Nobility",Datenbasis!AS355,IF($O$3="Echsenmenschen",Datenbasis!AS165,IF($O$3="Nekromanten",Datenbasis!AS412,IF($O$3="Nurgle",Datenbasis!AS469,IF($O$3="Ogre",Datenbasis!AS488,IF($O$3="Old World Alliance",Datenbasis!AS526,IF($O$3="Orks",Datenbasis!AS545,L129)))))))))</f>
        <v/>
      </c>
      <c r="M109" s="542" t="str">
        <f>IF($O$3="","",IF($O$3="Menschen",Datenbasis!AU393,IF($O$3="Imperial Nobility",Datenbasis!AU355,IF($O$3="Echsenmenschen",Datenbasis!AU165,IF($O$3="Nekromanten",Datenbasis!AU412,IF($O$3="Nurgle",Datenbasis!AU469,IF($O$3="Ogre",Datenbasis!AU488,IF($O$3="Old World Alliance",Datenbasis!AU526,IF($O$3="Orks",Datenbasis!AU545,M129)))))))))</f>
        <v/>
      </c>
      <c r="N109" s="542" t="str">
        <f>IF($O$3="","",IF($O$3="Menschen",Datenbasis!AV165,IF($O$3="Imperial Nobility",Datenbasis!AV184,IF($O$3="Echsenmenschen",Datenbasis!AV203,IF($O$3="Nekromanten",Datenbasis!AV222,IF($O$3="Nurgle",Datenbasis!AV241,IF($O$3="Ogre",Datenbasis!AV260,IF($O$3="Old World Alliance",Datenbasis!AV279,IF($O$3="Orks",Datenbasis!AV298,N129)))))))))</f>
        <v/>
      </c>
      <c r="O109" s="66" t="str">
        <f>IF($O$3="","",IF($O$3="Echsenmenschen",Datenbasis!AR165,IF($O$3="Elfen-Union",Datenbasis!AR184,IF($O$3="Gnome - HFP",Datenbasis!AR203,IF($O$3="Gnome - WL",Datenbasis!AR222,IF($O$3="Goblins - DR",Datenbasis!AR241,IF($O$3="Goblins - UH",Datenbasis!AR260,IF($O$3="Gruftkönige",Datenbasis!AR279,IF($O$3="Halblinge - HFP",Datenbasis!AR298,I129)))))))))</f>
        <v/>
      </c>
      <c r="P109" s="542" t="str">
        <f>IF($O$3="","",IF($O$3="Echsenmenschen",Datenbasis!AU165,IF($O$3="Elfen-Union",Datenbasis!AU184,IF($O$3="Gnome - HFP",Datenbasis!AU203,IF($O$3="Gnome - WL",Datenbasis!AU222,IF($O$3="Goblins - DR",Datenbasis!AU241,IF($O$3="Goblins - UH",Datenbasis!AU260,IF($O$3="Gruftkönige",Datenbasis!AU279,IF($O$3="Halblinge - HFP",Datenbasis!AU298,I129)))))))))</f>
        <v/>
      </c>
      <c r="Q109" s="542" t="str">
        <f>IF($O$3="","",IF($O$3="Menschen",Datenbasis!CR127,IF($O$3="Imperial Nobility",Datenbasis!CR140,IF($O$3="Echsenmenschen",Datenbasis!CR153,IF($O$3="Nekromanten",Datenbasis!CR166,IF($O$3="Nurgle",Datenbasis!CR179,IF($O$3="Ogre",Datenbasis!CR192,IF($O$3="Old World Alliance",Datenbasis!CR205,IF($O$3="Orks",Datenbasis!CR218,Q129)))))))))</f>
        <v/>
      </c>
      <c r="R109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Alliance",Datenbasis!#REF!,IF($O$3="Orks",Datenbasis!#REF!,R129)))))))))</f>
        <v/>
      </c>
      <c r="S109" s="542" t="str">
        <f>IF($O$3="","",IF($O$3="Menschen",Datenbasis!CS127,IF($O$3="Imperial Nobility",Datenbasis!CS140,IF($O$3="Echsenmenschen",Datenbasis!CS153,IF($O$3="Nekromanten",Datenbasis!CS166,IF($O$3="Nurgle",Datenbasis!CS179,IF($O$3="Ogre",Datenbasis!CS192,IF($O$3="Old World Alliance",Datenbasis!CS205,IF($O$3="Orks",Datenbasis!CS218,S129)))))))))</f>
        <v/>
      </c>
      <c r="T109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Alliance",Datenbasis!#REF!,IF($O$3="Orks",Datenbasis!#REF!,T129)))))))))</f>
        <v/>
      </c>
      <c r="U109" s="542" t="str">
        <f>IF($O$3="","",IF($O$3="Menschen",Datenbasis!CW125,IF($O$3="Imperial Nobility",Datenbasis!CW138,IF($O$3="Echsenmenschen",Datenbasis!CW151,IF($O$3="Nekromanten",Datenbasis!CW164,IF($O$3="Nurgle",Datenbasis!CW177,IF($O$3="Ogre",Datenbasis!CW190,IF($O$3="Old World Alliance",Datenbasis!CW203,IF($O$3="Orks",Datenbasis!CW216,U129)))))))))</f>
        <v/>
      </c>
      <c r="V109" s="542" t="str">
        <f>IF($O$3="","",IF($O$3="Menschen",Datenbasis!CX125,IF($O$3="Imperial Nobility",Datenbasis!CX138,IF($O$3="Echsenmenschen",Datenbasis!CX151,IF($O$3="Nekromanten",Datenbasis!CX164,IF($O$3="Nurgle",Datenbasis!CX177,IF($O$3="Ogre",Datenbasis!CX190,IF($O$3="Old World Alliance",Datenbasis!CX203,IF($O$3="Orks",Datenbasis!CX216,V129)))))))))</f>
        <v/>
      </c>
      <c r="W109" s="542" t="str">
        <f>IF($O$3="","",IF($O$3="Menschen",Datenbasis!CY125,IF($O$3="Imperial Nobility",Datenbasis!CY138,IF($O$3="Echsenmenschen",Datenbasis!CY151,IF($O$3="Nekromanten",Datenbasis!CY164,IF($O$3="Nurgle",Datenbasis!CY177,IF($O$3="Ogre",Datenbasis!CY190,IF($O$3="Old World Alliance",Datenbasis!CY203,IF($O$3="Orks",Datenbasis!CY216,W129)))))))))</f>
        <v/>
      </c>
      <c r="X109" s="542" t="str">
        <f>IF($O$3="","",IF($O$3="Menschen",Datenbasis!CZ125,IF($O$3="Imperial Nobility",Datenbasis!CZ138,IF($O$3="Echsenmenschen",Datenbasis!CZ151,IF($O$3="Nekromanten",Datenbasis!CZ164,IF($O$3="Nurgle",Datenbasis!CZ177,IF($O$3="Ogre",Datenbasis!CZ190,IF($O$3="Old World Alliance",Datenbasis!CZ203,IF($O$3="Orks",Datenbasis!CZ216,X129)))))))))</f>
        <v/>
      </c>
      <c r="Z109" s="460"/>
      <c r="AA109" s="132">
        <v>3</v>
      </c>
      <c r="AB109" s="127" t="s">
        <v>297</v>
      </c>
      <c r="AC109" s="147"/>
      <c r="AD109" s="148"/>
      <c r="AE109" s="149"/>
      <c r="AF109" s="150"/>
      <c r="AG109" s="151"/>
      <c r="AH109" s="151"/>
      <c r="AI109" s="151"/>
      <c r="AJ109" s="165"/>
      <c r="AK109" s="153"/>
      <c r="AL109" s="154"/>
      <c r="AM109" s="154"/>
      <c r="AN109" s="154"/>
      <c r="AO109" s="155"/>
      <c r="AP109" s="178">
        <f>IF(OR(AC109&gt;0,AD109&gt;0),"P",IF(AE109&gt;0,"S",IF(OR(AF109&gt;0,AG109&gt;0,AH109&gt;0,AI109&gt;0,AJ109&gt;0),"E",0)))</f>
        <v>0</v>
      </c>
      <c r="AQ109" s="236"/>
      <c r="AR109" s="181">
        <f>IF(AC109&gt;0,6,IF(AD109&gt;0,12,IF(AE109&gt;0,16,IF(OR(AF109&gt;0,AG109&gt;0,AH109&gt;0,AI109&gt;0,AJ109&gt;0),20,0))))</f>
        <v>0</v>
      </c>
      <c r="AS109" s="463"/>
      <c r="AT109" s="473"/>
      <c r="AU109" s="182">
        <f>IF(AC109&gt;0,20000,IF(AD109&gt;0,20000,IF(AE109&gt;0,40000,IF(AF109&gt;0,20000,IF(AG109&gt;0,60000,IF(AH109&gt;0,30000,IF(AI109&gt;0,20000,IF(AJ109&gt;0,10000,0))))))))</f>
        <v>0</v>
      </c>
      <c r="AV109" s="562">
        <f>IF(OR(AQ109="Ausweichen",AQ109="Blocken",AQ109="Knochenbrecher",AQ109="Unterstützen"),10000,0)</f>
        <v>0</v>
      </c>
      <c r="AW109" s="557"/>
      <c r="AX109" s="543"/>
      <c r="AY109" s="549"/>
      <c r="AZ109" s="555"/>
    </row>
    <row r="110" spans="2:52" x14ac:dyDescent="0.3">
      <c r="B110" s="203">
        <v>13</v>
      </c>
      <c r="C110" s="204" t="str">
        <f>IF($O$3="","",IF($O$3="Echsenmenschen",Datenbasis!AS166,IF($O$3="Elfen-Union",Datenbasis!AS185,IF($O$3="Gnome - HFP",Datenbasis!AS204,IF($O$3="Gnome - WL",Datenbasis!AS223,IF($O$3="Goblins - DR",Datenbasis!AS242,IF($O$3="Goblins - UH",Datenbasis!AS261,IF($O$3="Gruftkönige",Datenbasis!AS280,IF($O$3="Halblinge - HFP",Datenbasis!AS299,C130)))))))))</f>
        <v/>
      </c>
      <c r="D110" s="206" t="str">
        <f>IF($O$3="","",IF($O$3="Echsenmenschen",Datenbasis!AK166,IF($O$3="Elfen-Union",Datenbasis!AK185,IF($O$3="Gnome - HFP",Datenbasis!AK204,IF($O$3="Gnome - WL",Datenbasis!AK223,IF($O$3="Goblins - DR",Datenbasis!AK242,IF($O$3="Goblins - UH",Datenbasis!AK261,IF($O$3="Gruftkönige",Datenbasis!AK280,IF($O$3="Halblinge - HFP",Datenbasis!AK299,D130)))))))))</f>
        <v/>
      </c>
      <c r="E110" s="67" t="str">
        <f>IF($O$3="","",IF($O$3="Echsenmenschen",Datenbasis!AL166,IF($O$3="Elfen-Union",Datenbasis!AL185,IF($O$3="Gnome - HFP",Datenbasis!AL204,IF($O$3="Gnome - WL",Datenbasis!AL223,IF($O$3="Goblins - DR",Datenbasis!AL242,IF($O$3="Goblins - UH",Datenbasis!AL261,IF($O$3="Gruftkönige",Datenbasis!AL280,IF($O$3="Halblinge - HFP",Datenbasis!AL299,E130)))))))))</f>
        <v/>
      </c>
      <c r="F110" s="67" t="str">
        <f>IF($O$3="","",IF($O$3="Echsenmenschen",Datenbasis!AM166,IF($O$3="Elfen-Union",Datenbasis!AM185,IF($O$3="Gnome - HFP",Datenbasis!AM204,IF($O$3="Gnome - WL",Datenbasis!AM223,IF($O$3="Goblins - DR",Datenbasis!AM242,IF($O$3="Goblins - UH",Datenbasis!AM261,IF($O$3="Gruftkönige",Datenbasis!AM280,IF($O$3="Halblinge - HFP",Datenbasis!AM299,F130)))))))))</f>
        <v/>
      </c>
      <c r="G110" s="67" t="str">
        <f>IF($O$3="","",IF($O$3="Echsenmenschen",Datenbasis!AN166,IF($O$3="Elfen-Union",Datenbasis!AN185,IF($O$3="Gnome - HFP",Datenbasis!AN204,IF($O$3="Gnome - WL",Datenbasis!AN223,IF($O$3="Goblins - DR",Datenbasis!AN242,IF($O$3="Goblins - UH",Datenbasis!AN261,IF($O$3="Gruftkönige",Datenbasis!AN280,IF($O$3="Halblinge - HFP",Datenbasis!AN299,G130)))))))))</f>
        <v/>
      </c>
      <c r="H110" s="67" t="str">
        <f>IF($O$3="","",IF($O$3="Echsenmenschen",Datenbasis!AO166,IF($O$3="Elfen-Union",Datenbasis!AO185,IF($O$3="Gnome - HFP",Datenbasis!AO204,IF($O$3="Gnome - WL",Datenbasis!AO223,IF($O$3="Goblins - DR",Datenbasis!AO242,IF($O$3="Goblins - UH",Datenbasis!AO261,IF($O$3="Gruftkönige",Datenbasis!AO280,IF($O$3="Halblinge - HFP",Datenbasis!AO299,H130)))))))))</f>
        <v/>
      </c>
      <c r="I110" s="67" t="str">
        <f>IF($O$3="","",IF($O$3="Echsenmenschen",Datenbasis!AP166,IF($O$3="Elfen-Union",Datenbasis!AP185,IF($O$3="Gnome - HFP",Datenbasis!AP204,IF($O$3="Gnome - WL",Datenbasis!AP223,IF($O$3="Goblins - DR",Datenbasis!AP242,IF($O$3="Goblins - UH",Datenbasis!AP261,IF($O$3="Gruftkönige",Datenbasis!AP280,IF($O$3="Halblinge - HFP",Datenbasis!AP299,I130)))))))))</f>
        <v/>
      </c>
      <c r="J110" s="542" t="str">
        <f>IF($O$3="","",IF($O$3="Echsenmenschen",Datenbasis!AQ166,IF($O$3="Elfen-Union",Datenbasis!AQ185,IF($O$3="Gnome - HFP",Datenbasis!AQ204,IF($O$3="Gnome - WL",Datenbasis!AQ223,IF($O$3="Goblins - DR",Datenbasis!AQ242,IF($O$3="Goblins - UH",Datenbasis!AQ261,IF($O$3="Gruftkönige",Datenbasis!AQ280,IF($O$3="Halblinge - HFP",Datenbasis!AQ299,I130)))))))))</f>
        <v/>
      </c>
      <c r="K110" s="542" t="str">
        <f>IF($O$3="","",IF($O$3="Menschen",Datenbasis!AR394,IF($O$3="Imperial Nobility",Datenbasis!AR356,IF($O$3="Echsenmenschen",Datenbasis!AR166,IF($O$3="Nekromanten",Datenbasis!AR413,IF($O$3="Nurgle",Datenbasis!AR470,IF($O$3="Ogre",Datenbasis!AR489,IF($O$3="Old World Alliance",Datenbasis!AR527,IF($O$3="Orks",Datenbasis!AR546,K130)))))))))</f>
        <v/>
      </c>
      <c r="L110" s="542" t="str">
        <f>IF($O$3="","",IF($O$3="Menschen",Datenbasis!AS394,IF($O$3="Imperial Nobility",Datenbasis!AS356,IF($O$3="Echsenmenschen",Datenbasis!AS166,IF($O$3="Nekromanten",Datenbasis!AS413,IF($O$3="Nurgle",Datenbasis!AS470,IF($O$3="Ogre",Datenbasis!AS489,IF($O$3="Old World Alliance",Datenbasis!AS527,IF($O$3="Orks",Datenbasis!AS546,L130)))))))))</f>
        <v/>
      </c>
      <c r="M110" s="542" t="str">
        <f>IF($O$3="","",IF($O$3="Menschen",Datenbasis!AU394,IF($O$3="Imperial Nobility",Datenbasis!AU356,IF($O$3="Echsenmenschen",Datenbasis!AU166,IF($O$3="Nekromanten",Datenbasis!AU413,IF($O$3="Nurgle",Datenbasis!AU470,IF($O$3="Ogre",Datenbasis!AU489,IF($O$3="Old World Alliance",Datenbasis!AU527,IF($O$3="Orks",Datenbasis!AU546,M130)))))))))</f>
        <v/>
      </c>
      <c r="N110" s="542" t="str">
        <f>IF($O$3="","",IF($O$3="Menschen",Datenbasis!AV166,IF($O$3="Imperial Nobility",Datenbasis!AV185,IF($O$3="Echsenmenschen",Datenbasis!AV204,IF($O$3="Nekromanten",Datenbasis!AV223,IF($O$3="Nurgle",Datenbasis!AV242,IF($O$3="Ogre",Datenbasis!AV261,IF($O$3="Old World Alliance",Datenbasis!AV280,IF($O$3="Orks",Datenbasis!AV299,N130)))))))))</f>
        <v/>
      </c>
      <c r="O110" s="66" t="str">
        <f>IF($O$3="","",IF($O$3="Echsenmenschen",Datenbasis!AR166,IF($O$3="Elfen-Union",Datenbasis!AR185,IF($O$3="Gnome - HFP",Datenbasis!AR204,IF($O$3="Gnome - WL",Datenbasis!AR223,IF($O$3="Goblins - DR",Datenbasis!AR242,IF($O$3="Goblins - UH",Datenbasis!AR261,IF($O$3="Gruftkönige",Datenbasis!AR280,IF($O$3="Halblinge - HFP",Datenbasis!AR299,I130)))))))))</f>
        <v/>
      </c>
      <c r="P110" s="542" t="str">
        <f>IF($O$3="","",IF($O$3="Echsenmenschen",Datenbasis!AU166,IF($O$3="Elfen-Union",Datenbasis!AU185,IF($O$3="Gnome - HFP",Datenbasis!AU204,IF($O$3="Gnome - WL",Datenbasis!AU223,IF($O$3="Goblins - DR",Datenbasis!AU242,IF($O$3="Goblins - UH",Datenbasis!AU261,IF($O$3="Gruftkönige",Datenbasis!AU280,IF($O$3="Halblinge - HFP",Datenbasis!AU299,I130)))))))))</f>
        <v/>
      </c>
      <c r="Q110" s="542" t="str">
        <f>IF($O$3="","",IF($O$3="Menschen",Datenbasis!CR128,IF($O$3="Imperial Nobility",Datenbasis!CR141,IF($O$3="Echsenmenschen",Datenbasis!CR154,IF($O$3="Nekromanten",Datenbasis!CR167,IF($O$3="Nurgle",Datenbasis!CR180,IF($O$3="Ogre",Datenbasis!CR193,IF($O$3="Old World Alliance",Datenbasis!CR206,IF($O$3="Orks",Datenbasis!CR219,Q130)))))))))</f>
        <v/>
      </c>
      <c r="R110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Alliance",Datenbasis!#REF!,IF($O$3="Orks",Datenbasis!#REF!,R130)))))))))</f>
        <v/>
      </c>
      <c r="S110" s="542" t="str">
        <f>IF($O$3="","",IF($O$3="Menschen",Datenbasis!CS128,IF($O$3="Imperial Nobility",Datenbasis!CS141,IF($O$3="Echsenmenschen",Datenbasis!CS154,IF($O$3="Nekromanten",Datenbasis!CS167,IF($O$3="Nurgle",Datenbasis!CS180,IF($O$3="Ogre",Datenbasis!CS193,IF($O$3="Old World Alliance",Datenbasis!CS206,IF($O$3="Orks",Datenbasis!CS219,S130)))))))))</f>
        <v/>
      </c>
      <c r="T110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Alliance",Datenbasis!#REF!,IF($O$3="Orks",Datenbasis!#REF!,T130)))))))))</f>
        <v/>
      </c>
      <c r="U110" s="542" t="str">
        <f>IF($O$3="","",IF($O$3="Menschen",Datenbasis!CW126,IF($O$3="Imperial Nobility",Datenbasis!CW139,IF($O$3="Echsenmenschen",Datenbasis!CW152,IF($O$3="Nekromanten",Datenbasis!CW165,IF($O$3="Nurgle",Datenbasis!CW178,IF($O$3="Ogre",Datenbasis!CW191,IF($O$3="Old World Alliance",Datenbasis!CW204,IF($O$3="Orks",Datenbasis!CW217,U130)))))))))</f>
        <v/>
      </c>
      <c r="V110" s="542" t="str">
        <f>IF($O$3="","",IF($O$3="Menschen",Datenbasis!CX126,IF($O$3="Imperial Nobility",Datenbasis!CX139,IF($O$3="Echsenmenschen",Datenbasis!CX152,IF($O$3="Nekromanten",Datenbasis!CX165,IF($O$3="Nurgle",Datenbasis!CX178,IF($O$3="Ogre",Datenbasis!CX191,IF($O$3="Old World Alliance",Datenbasis!CX204,IF($O$3="Orks",Datenbasis!CX217,V130)))))))))</f>
        <v/>
      </c>
      <c r="W110" s="542" t="str">
        <f>IF($O$3="","",IF($O$3="Menschen",Datenbasis!CY126,IF($O$3="Imperial Nobility",Datenbasis!CY139,IF($O$3="Echsenmenschen",Datenbasis!CY152,IF($O$3="Nekromanten",Datenbasis!CY165,IF($O$3="Nurgle",Datenbasis!CY178,IF($O$3="Ogre",Datenbasis!CY191,IF($O$3="Old World Alliance",Datenbasis!CY204,IF($O$3="Orks",Datenbasis!CY217,W130)))))))))</f>
        <v/>
      </c>
      <c r="X110" s="542" t="str">
        <f>IF($O$3="","",IF($O$3="Menschen",Datenbasis!CZ126,IF($O$3="Imperial Nobility",Datenbasis!CZ139,IF($O$3="Echsenmenschen",Datenbasis!CZ152,IF($O$3="Nekromanten",Datenbasis!CZ165,IF($O$3="Nurgle",Datenbasis!CZ178,IF($O$3="Ogre",Datenbasis!CZ191,IF($O$3="Old World Alliance",Datenbasis!CZ204,IF($O$3="Orks",Datenbasis!CZ217,X130)))))))))</f>
        <v/>
      </c>
      <c r="Z110" s="460"/>
      <c r="AA110" s="132">
        <v>4</v>
      </c>
      <c r="AB110" s="127" t="s">
        <v>298</v>
      </c>
      <c r="AC110" s="147"/>
      <c r="AD110" s="148"/>
      <c r="AE110" s="149"/>
      <c r="AF110" s="150"/>
      <c r="AG110" s="151"/>
      <c r="AH110" s="151"/>
      <c r="AI110" s="151"/>
      <c r="AJ110" s="165"/>
      <c r="AK110" s="153"/>
      <c r="AL110" s="154"/>
      <c r="AM110" s="154"/>
      <c r="AN110" s="154"/>
      <c r="AO110" s="155"/>
      <c r="AP110" s="178">
        <f>IF(OR(AC110&gt;0,AD110&gt;0),"P",IF(AE110&gt;0,"S",IF(OR(AF110&gt;0,AG110&gt;0,AH110&gt;0,AI110&gt;0,AJ110&gt;0),"E",0)))</f>
        <v>0</v>
      </c>
      <c r="AQ110" s="236"/>
      <c r="AR110" s="181">
        <f>IF(AC110&gt;0,8,IF(AD110&gt;0,16,IF(AE110&gt;0,20,IF(OR(AF110&gt;0,AG110&gt;0,AH110&gt;0,AI110&gt;0,AJ110&gt;0),24,0))))</f>
        <v>0</v>
      </c>
      <c r="AS110" s="463"/>
      <c r="AT110" s="473"/>
      <c r="AU110" s="182">
        <f>IF(AC110&gt;0,20000,IF(AD110&gt;0,20000,IF(AE110&gt;0,40000,IF(AF110&gt;0,20000,IF(AG110&gt;0,60000,IF(AH110&gt;0,30000,IF(AI110&gt;0,20000,IF(AJ110&gt;0,10000,0))))))))</f>
        <v>0</v>
      </c>
      <c r="AV110" s="562">
        <f>IF(OR(AQ110="Ausweichen",AQ110="Blocken",AQ110="Knochenbrecher",AQ110="Unterstützen"),10000,0)</f>
        <v>0</v>
      </c>
      <c r="AW110" s="557"/>
      <c r="AX110" s="543"/>
      <c r="AY110" s="549"/>
      <c r="AZ110" s="555"/>
    </row>
    <row r="111" spans="2:52" x14ac:dyDescent="0.3">
      <c r="B111" s="203">
        <v>14</v>
      </c>
      <c r="C111" s="204" t="str">
        <f>IF($O$3="","",IF($O$3="Echsenmenschen",Datenbasis!AS167,IF($O$3="Elfen-Union",Datenbasis!AS186,IF($O$3="Gnome - HFP",Datenbasis!AS205,IF($O$3="Gnome - WL",Datenbasis!AS224,IF($O$3="Goblins - DR",Datenbasis!AS243,IF($O$3="Goblins - UH",Datenbasis!AS262,IF($O$3="Gruftkönige",Datenbasis!AS281,IF($O$3="Halblinge - HFP",Datenbasis!AS300,C131)))))))))</f>
        <v/>
      </c>
      <c r="D111" s="206" t="str">
        <f>IF($O$3="","",IF($O$3="Echsenmenschen",Datenbasis!AK167,IF($O$3="Elfen-Union",Datenbasis!AK186,IF($O$3="Gnome - HFP",Datenbasis!AK205,IF($O$3="Gnome - WL",Datenbasis!AK224,IF($O$3="Goblins - DR",Datenbasis!AK243,IF($O$3="Goblins - UH",Datenbasis!AK262,IF($O$3="Gruftkönige",Datenbasis!AK281,IF($O$3="Halblinge - HFP",Datenbasis!AK300,D131)))))))))</f>
        <v/>
      </c>
      <c r="E111" s="67" t="str">
        <f>IF($O$3="","",IF($O$3="Echsenmenschen",Datenbasis!AL167,IF($O$3="Elfen-Union",Datenbasis!AL186,IF($O$3="Gnome - HFP",Datenbasis!AL205,IF($O$3="Gnome - WL",Datenbasis!AL224,IF($O$3="Goblins - DR",Datenbasis!AL243,IF($O$3="Goblins - UH",Datenbasis!AL262,IF($O$3="Gruftkönige",Datenbasis!AL281,IF($O$3="Halblinge - HFP",Datenbasis!AL300,E131)))))))))</f>
        <v/>
      </c>
      <c r="F111" s="67" t="str">
        <f>IF($O$3="","",IF($O$3="Echsenmenschen",Datenbasis!AM167,IF($O$3="Elfen-Union",Datenbasis!AM186,IF($O$3="Gnome - HFP",Datenbasis!AM205,IF($O$3="Gnome - WL",Datenbasis!AM224,IF($O$3="Goblins - DR",Datenbasis!AM243,IF($O$3="Goblins - UH",Datenbasis!AM262,IF($O$3="Gruftkönige",Datenbasis!AM281,IF($O$3="Halblinge - HFP",Datenbasis!AM300,F131)))))))))</f>
        <v/>
      </c>
      <c r="G111" s="67" t="str">
        <f>IF($O$3="","",IF($O$3="Echsenmenschen",Datenbasis!AN167,IF($O$3="Elfen-Union",Datenbasis!AN186,IF($O$3="Gnome - HFP",Datenbasis!AN205,IF($O$3="Gnome - WL",Datenbasis!AN224,IF($O$3="Goblins - DR",Datenbasis!AN243,IF($O$3="Goblins - UH",Datenbasis!AN262,IF($O$3="Gruftkönige",Datenbasis!AN281,IF($O$3="Halblinge - HFP",Datenbasis!AN300,G131)))))))))</f>
        <v/>
      </c>
      <c r="H111" s="67" t="str">
        <f>IF($O$3="","",IF($O$3="Echsenmenschen",Datenbasis!AO167,IF($O$3="Elfen-Union",Datenbasis!AO186,IF($O$3="Gnome - HFP",Datenbasis!AO205,IF($O$3="Gnome - WL",Datenbasis!AO224,IF($O$3="Goblins - DR",Datenbasis!AO243,IF($O$3="Goblins - UH",Datenbasis!AO262,IF($O$3="Gruftkönige",Datenbasis!AO281,IF($O$3="Halblinge - HFP",Datenbasis!AO300,H131)))))))))</f>
        <v/>
      </c>
      <c r="I111" s="67" t="str">
        <f>IF($O$3="","",IF($O$3="Echsenmenschen",Datenbasis!AP167,IF($O$3="Elfen-Union",Datenbasis!AP186,IF($O$3="Gnome - HFP",Datenbasis!AP205,IF($O$3="Gnome - WL",Datenbasis!AP224,IF($O$3="Goblins - DR",Datenbasis!AP243,IF($O$3="Goblins - UH",Datenbasis!AP262,IF($O$3="Gruftkönige",Datenbasis!AP281,IF($O$3="Halblinge - HFP",Datenbasis!AP300,I131)))))))))</f>
        <v/>
      </c>
      <c r="J111" s="542" t="str">
        <f>IF($O$3="","",IF($O$3="Echsenmenschen",Datenbasis!AQ167,IF($O$3="Elfen-Union",Datenbasis!AQ186,IF($O$3="Gnome - HFP",Datenbasis!AQ205,IF($O$3="Gnome - WL",Datenbasis!AQ224,IF($O$3="Goblins - DR",Datenbasis!AQ243,IF($O$3="Goblins - UH",Datenbasis!AQ262,IF($O$3="Gruftkönige",Datenbasis!AQ281,IF($O$3="Halblinge - HFP",Datenbasis!AQ300,I131)))))))))</f>
        <v/>
      </c>
      <c r="K111" s="542" t="str">
        <f>IF($O$3="","",IF($O$3="Menschen",Datenbasis!AR395,IF($O$3="Imperial Nobility",Datenbasis!AR357,IF($O$3="Echsenmenschen",Datenbasis!AR167,IF($O$3="Nekromanten",Datenbasis!AR414,IF($O$3="Nurgle",Datenbasis!AR471,IF($O$3="Ogre",Datenbasis!AR490,IF($O$3="Old World Alliance",Datenbasis!AR528,IF($O$3="Orks",Datenbasis!AR547,K131)))))))))</f>
        <v/>
      </c>
      <c r="L111" s="542" t="str">
        <f>IF($O$3="","",IF($O$3="Menschen",Datenbasis!AS395,IF($O$3="Imperial Nobility",Datenbasis!AS357,IF($O$3="Echsenmenschen",Datenbasis!AS167,IF($O$3="Nekromanten",Datenbasis!AS414,IF($O$3="Nurgle",Datenbasis!AS471,IF($O$3="Ogre",Datenbasis!AS490,IF($O$3="Old World Alliance",Datenbasis!AS528,IF($O$3="Orks",Datenbasis!AS547,L131)))))))))</f>
        <v/>
      </c>
      <c r="M111" s="542" t="str">
        <f>IF($O$3="","",IF($O$3="Menschen",Datenbasis!AU395,IF($O$3="Imperial Nobility",Datenbasis!AU357,IF($O$3="Echsenmenschen",Datenbasis!AU167,IF($O$3="Nekromanten",Datenbasis!AU414,IF($O$3="Nurgle",Datenbasis!AU471,IF($O$3="Ogre",Datenbasis!AU490,IF($O$3="Old World Alliance",Datenbasis!AU528,IF($O$3="Orks",Datenbasis!AU547,M131)))))))))</f>
        <v/>
      </c>
      <c r="N111" s="542" t="str">
        <f>IF($O$3="","",IF($O$3="Menschen",Datenbasis!AV167,IF($O$3="Imperial Nobility",Datenbasis!AV186,IF($O$3="Echsenmenschen",Datenbasis!AV205,IF($O$3="Nekromanten",Datenbasis!AV224,IF($O$3="Nurgle",Datenbasis!AV243,IF($O$3="Ogre",Datenbasis!AV262,IF($O$3="Old World Alliance",Datenbasis!AV281,IF($O$3="Orks",Datenbasis!AV300,N131)))))))))</f>
        <v/>
      </c>
      <c r="O111" s="66" t="str">
        <f>IF($O$3="","",IF($O$3="Echsenmenschen",Datenbasis!AR167,IF($O$3="Elfen-Union",Datenbasis!AR186,IF($O$3="Gnome - HFP",Datenbasis!AR205,IF($O$3="Gnome - WL",Datenbasis!AR224,IF($O$3="Goblins - DR",Datenbasis!AR243,IF($O$3="Goblins - UH",Datenbasis!AR262,IF($O$3="Gruftkönige",Datenbasis!AR281,IF($O$3="Halblinge - HFP",Datenbasis!AR300,I131)))))))))</f>
        <v/>
      </c>
      <c r="P111" s="542" t="str">
        <f>IF($O$3="","",IF($O$3="Echsenmenschen",Datenbasis!AU167,IF($O$3="Elfen-Union",Datenbasis!AU186,IF($O$3="Gnome - HFP",Datenbasis!AU205,IF($O$3="Gnome - WL",Datenbasis!AU224,IF($O$3="Goblins - DR",Datenbasis!AU243,IF($O$3="Goblins - UH",Datenbasis!AU262,IF($O$3="Gruftkönige",Datenbasis!AU281,IF($O$3="Halblinge - HFP",Datenbasis!AU300,I131)))))))))</f>
        <v/>
      </c>
      <c r="Q111" s="542" t="str">
        <f>IF($O$3="","",IF($O$3="Menschen",Datenbasis!CR129,IF($O$3="Imperial Nobility",Datenbasis!CR142,IF($O$3="Echsenmenschen",Datenbasis!CR155,IF($O$3="Nekromanten",Datenbasis!CR168,IF($O$3="Nurgle",Datenbasis!CR181,IF($O$3="Ogre",Datenbasis!CR194,IF($O$3="Old World Alliance",Datenbasis!CR207,IF($O$3="Orks",Datenbasis!CR220,Q131)))))))))</f>
        <v/>
      </c>
      <c r="R111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Alliance",Datenbasis!#REF!,IF($O$3="Orks",Datenbasis!#REF!,R131)))))))))</f>
        <v/>
      </c>
      <c r="S111" s="542" t="str">
        <f>IF($O$3="","",IF($O$3="Menschen",Datenbasis!CS129,IF($O$3="Imperial Nobility",Datenbasis!CS142,IF($O$3="Echsenmenschen",Datenbasis!CS155,IF($O$3="Nekromanten",Datenbasis!CS168,IF($O$3="Nurgle",Datenbasis!CS181,IF($O$3="Ogre",Datenbasis!CS194,IF($O$3="Old World Alliance",Datenbasis!CS207,IF($O$3="Orks",Datenbasis!CS220,S131)))))))))</f>
        <v/>
      </c>
      <c r="T111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Alliance",Datenbasis!#REF!,IF($O$3="Orks",Datenbasis!#REF!,T131)))))))))</f>
        <v/>
      </c>
      <c r="U111" s="542" t="str">
        <f>IF($O$3="","",IF($O$3="Menschen",Datenbasis!CW127,IF($O$3="Imperial Nobility",Datenbasis!CW140,IF($O$3="Echsenmenschen",Datenbasis!CW153,IF($O$3="Nekromanten",Datenbasis!CW166,IF($O$3="Nurgle",Datenbasis!CW179,IF($O$3="Ogre",Datenbasis!CW192,IF($O$3="Old World Alliance",Datenbasis!CW205,IF($O$3="Orks",Datenbasis!CW218,U131)))))))))</f>
        <v/>
      </c>
      <c r="V111" s="542" t="str">
        <f>IF($O$3="","",IF($O$3="Menschen",Datenbasis!CX127,IF($O$3="Imperial Nobility",Datenbasis!CX140,IF($O$3="Echsenmenschen",Datenbasis!CX153,IF($O$3="Nekromanten",Datenbasis!CX166,IF($O$3="Nurgle",Datenbasis!CX179,IF($O$3="Ogre",Datenbasis!CX192,IF($O$3="Old World Alliance",Datenbasis!CX205,IF($O$3="Orks",Datenbasis!CX218,V131)))))))))</f>
        <v/>
      </c>
      <c r="W111" s="542" t="str">
        <f>IF($O$3="","",IF($O$3="Menschen",Datenbasis!CY127,IF($O$3="Imperial Nobility",Datenbasis!CY140,IF($O$3="Echsenmenschen",Datenbasis!CY153,IF($O$3="Nekromanten",Datenbasis!CY166,IF($O$3="Nurgle",Datenbasis!CY179,IF($O$3="Ogre",Datenbasis!CY192,IF($O$3="Old World Alliance",Datenbasis!CY205,IF($O$3="Orks",Datenbasis!CY218,W131)))))))))</f>
        <v/>
      </c>
      <c r="X111" s="542" t="str">
        <f>IF($O$3="","",IF($O$3="Menschen",Datenbasis!CZ127,IF($O$3="Imperial Nobility",Datenbasis!CZ140,IF($O$3="Echsenmenschen",Datenbasis!CZ153,IF($O$3="Nekromanten",Datenbasis!CZ166,IF($O$3="Nurgle",Datenbasis!CZ179,IF($O$3="Ogre",Datenbasis!CZ192,IF($O$3="Old World Alliance",Datenbasis!CZ205,IF($O$3="Orks",Datenbasis!CZ218,X131)))))))))</f>
        <v/>
      </c>
      <c r="Z111" s="460"/>
      <c r="AA111" s="132">
        <v>5</v>
      </c>
      <c r="AB111" s="127" t="s">
        <v>299</v>
      </c>
      <c r="AC111" s="147"/>
      <c r="AD111" s="148"/>
      <c r="AE111" s="149"/>
      <c r="AF111" s="150"/>
      <c r="AG111" s="151"/>
      <c r="AH111" s="151"/>
      <c r="AI111" s="151"/>
      <c r="AJ111" s="165"/>
      <c r="AK111" s="153"/>
      <c r="AL111" s="154"/>
      <c r="AM111" s="154"/>
      <c r="AN111" s="154"/>
      <c r="AO111" s="155"/>
      <c r="AP111" s="178">
        <f>IF(OR(AC111&gt;0,AD111&gt;0),"P",IF(AE111&gt;0,"S",IF(OR(AF111&gt;0,AG111&gt;0,AH111&gt;0,AI111&gt;0,AJ111&gt;0),"E",0)))</f>
        <v>0</v>
      </c>
      <c r="AQ111" s="236"/>
      <c r="AR111" s="181">
        <f>IF(AC111&gt;0,10,IF(AD111&gt;0,20,IF(AE111&gt;0,24,IF(OR(AF111&gt;0,AG111&gt;0,AH111&gt;0,AI111&gt;0,AJ111&gt;0),28,0))))</f>
        <v>0</v>
      </c>
      <c r="AS111" s="463"/>
      <c r="AT111" s="473"/>
      <c r="AU111" s="182">
        <f>IF(AC111&gt;0,20000,IF(AD111&gt;0,20000,IF(AE111&gt;0,40000,IF(AF111&gt;0,20000,IF(AG111&gt;0,60000,IF(AH111&gt;0,30000,IF(AI111&gt;0,20000,IF(AJ111&gt;0,10000,0))))))))</f>
        <v>0</v>
      </c>
      <c r="AV111" s="562">
        <f>IF(OR(AQ111="Ausweichen",AQ111="Blocken",AQ111="Knochenbrecher",AQ111="Unterstützen"),10000,0)</f>
        <v>0</v>
      </c>
      <c r="AW111" s="557"/>
      <c r="AX111" s="543"/>
      <c r="AY111" s="549"/>
      <c r="AZ111" s="555"/>
    </row>
    <row r="112" spans="2:52" ht="15" thickBot="1" x14ac:dyDescent="0.35">
      <c r="B112" s="203">
        <v>15</v>
      </c>
      <c r="C112" s="204" t="str">
        <f>IF($O$3="","",IF($O$3="Echsenmenschen",Datenbasis!AS168,IF($O$3="Elfen-Union",Datenbasis!AS187,IF($O$3="Gnome - HFP",Datenbasis!AS206,IF($O$3="Gnome - WL",Datenbasis!AS225,IF($O$3="Goblins - DR",Datenbasis!AS244,IF($O$3="Goblins - UH",Datenbasis!AS263,IF($O$3="Gruftkönige",Datenbasis!AS282,IF($O$3="Halblinge - HFP",Datenbasis!AS301,C132)))))))))</f>
        <v/>
      </c>
      <c r="D112" s="206" t="str">
        <f>IF($O$3="","",IF($O$3="Echsenmenschen",Datenbasis!AK168,IF($O$3="Elfen-Union",Datenbasis!AK187,IF($O$3="Gnome - HFP",Datenbasis!AK206,IF($O$3="Gnome - WL",Datenbasis!AK225,IF($O$3="Goblins - DR",Datenbasis!AK244,IF($O$3="Goblins - UH",Datenbasis!AK263,IF($O$3="Gruftkönige",Datenbasis!AK282,IF($O$3="Halblinge - HFP",Datenbasis!AK301,D132)))))))))</f>
        <v/>
      </c>
      <c r="E112" s="67" t="str">
        <f>IF($O$3="","",IF($O$3="Echsenmenschen",Datenbasis!AL168,IF($O$3="Elfen-Union",Datenbasis!AL187,IF($O$3="Gnome - HFP",Datenbasis!AL206,IF($O$3="Gnome - WL",Datenbasis!AL225,IF($O$3="Goblins - DR",Datenbasis!AL244,IF($O$3="Goblins - UH",Datenbasis!AL263,IF($O$3="Gruftkönige",Datenbasis!AL282,IF($O$3="Halblinge - HFP",Datenbasis!AL301,E132)))))))))</f>
        <v/>
      </c>
      <c r="F112" s="67" t="str">
        <f>IF($O$3="","",IF($O$3="Echsenmenschen",Datenbasis!AM168,IF($O$3="Elfen-Union",Datenbasis!AM187,IF($O$3="Gnome - HFP",Datenbasis!AM206,IF($O$3="Gnome - WL",Datenbasis!AM225,IF($O$3="Goblins - DR",Datenbasis!AM244,IF($O$3="Goblins - UH",Datenbasis!AM263,IF($O$3="Gruftkönige",Datenbasis!AM282,IF($O$3="Halblinge - HFP",Datenbasis!AM301,F132)))))))))</f>
        <v/>
      </c>
      <c r="G112" s="67" t="str">
        <f>IF($O$3="","",IF($O$3="Echsenmenschen",Datenbasis!AN168,IF($O$3="Elfen-Union",Datenbasis!AN187,IF($O$3="Gnome - HFP",Datenbasis!AN206,IF($O$3="Gnome - WL",Datenbasis!AN225,IF($O$3="Goblins - DR",Datenbasis!AN244,IF($O$3="Goblins - UH",Datenbasis!AN263,IF($O$3="Gruftkönige",Datenbasis!AN282,IF($O$3="Halblinge - HFP",Datenbasis!AN301,G132)))))))))</f>
        <v/>
      </c>
      <c r="H112" s="67" t="str">
        <f>IF($O$3="","",IF($O$3="Echsenmenschen",Datenbasis!AO168,IF($O$3="Elfen-Union",Datenbasis!AO187,IF($O$3="Gnome - HFP",Datenbasis!AO206,IF($O$3="Gnome - WL",Datenbasis!AO225,IF($O$3="Goblins - DR",Datenbasis!AO244,IF($O$3="Goblins - UH",Datenbasis!AO263,IF($O$3="Gruftkönige",Datenbasis!AO282,IF($O$3="Halblinge - HFP",Datenbasis!AO301,H132)))))))))</f>
        <v/>
      </c>
      <c r="I112" s="67" t="str">
        <f>IF($O$3="","",IF($O$3="Echsenmenschen",Datenbasis!AP168,IF($O$3="Elfen-Union",Datenbasis!AP187,IF($O$3="Gnome - HFP",Datenbasis!AP206,IF($O$3="Gnome - WL",Datenbasis!AP225,IF($O$3="Goblins - DR",Datenbasis!AP244,IF($O$3="Goblins - UH",Datenbasis!AP263,IF($O$3="Gruftkönige",Datenbasis!AP282,IF($O$3="Halblinge - HFP",Datenbasis!AP301,I132)))))))))</f>
        <v/>
      </c>
      <c r="J112" s="542" t="str">
        <f>IF($O$3="","",IF($O$3="Echsenmenschen",Datenbasis!AQ168,IF($O$3="Elfen-Union",Datenbasis!AQ187,IF($O$3="Gnome - HFP",Datenbasis!AQ206,IF($O$3="Gnome - WL",Datenbasis!AQ225,IF($O$3="Goblins - DR",Datenbasis!AQ244,IF($O$3="Goblins - UH",Datenbasis!AQ263,IF($O$3="Gruftkönige",Datenbasis!AQ282,IF($O$3="Halblinge - HFP",Datenbasis!AQ301,I132)))))))))</f>
        <v/>
      </c>
      <c r="K112" s="542" t="str">
        <f>IF($O$3="","",IF($O$3="Menschen",Datenbasis!AR396,IF($O$3="Imperial Nobility",Datenbasis!AR358,IF($O$3="Echsenmenschen",Datenbasis!AR168,IF($O$3="Nekromanten",Datenbasis!AR415,IF($O$3="Nurgle",Datenbasis!AR472,IF($O$3="Ogre",Datenbasis!AR491,IF($O$3="Old World Alliance",Datenbasis!AR529,IF($O$3="Orks",Datenbasis!AR548,K132)))))))))</f>
        <v/>
      </c>
      <c r="L112" s="542" t="str">
        <f>IF($O$3="","",IF($O$3="Menschen",Datenbasis!AS396,IF($O$3="Imperial Nobility",Datenbasis!AS358,IF($O$3="Echsenmenschen",Datenbasis!AS168,IF($O$3="Nekromanten",Datenbasis!AS415,IF($O$3="Nurgle",Datenbasis!AS472,IF($O$3="Ogre",Datenbasis!AS491,IF($O$3="Old World Alliance",Datenbasis!AS529,IF($O$3="Orks",Datenbasis!AS548,L132)))))))))</f>
        <v/>
      </c>
      <c r="M112" s="542" t="str">
        <f>IF($O$3="","",IF($O$3="Menschen",Datenbasis!AU396,IF($O$3="Imperial Nobility",Datenbasis!AU358,IF($O$3="Echsenmenschen",Datenbasis!AU168,IF($O$3="Nekromanten",Datenbasis!AU415,IF($O$3="Nurgle",Datenbasis!AU472,IF($O$3="Ogre",Datenbasis!AU491,IF($O$3="Old World Alliance",Datenbasis!AU529,IF($O$3="Orks",Datenbasis!AU548,M132)))))))))</f>
        <v/>
      </c>
      <c r="N112" s="542" t="str">
        <f>IF($O$3="","",IF($O$3="Menschen",Datenbasis!AV168,IF($O$3="Imperial Nobility",Datenbasis!AV187,IF($O$3="Echsenmenschen",Datenbasis!AV206,IF($O$3="Nekromanten",Datenbasis!AV225,IF($O$3="Nurgle",Datenbasis!AV244,IF($O$3="Ogre",Datenbasis!AV263,IF($O$3="Old World Alliance",Datenbasis!AV282,IF($O$3="Orks",Datenbasis!AV301,N132)))))))))</f>
        <v/>
      </c>
      <c r="O112" s="66" t="str">
        <f>IF($O$3="","",IF($O$3="Echsenmenschen",Datenbasis!AR168,IF($O$3="Elfen-Union",Datenbasis!AR187,IF($O$3="Gnome - HFP",Datenbasis!AR206,IF($O$3="Gnome - WL",Datenbasis!AR225,IF($O$3="Goblins - DR",Datenbasis!AR244,IF($O$3="Goblins - UH",Datenbasis!AR263,IF($O$3="Gruftkönige",Datenbasis!AR282,IF($O$3="Halblinge - HFP",Datenbasis!AR301,I132)))))))))</f>
        <v/>
      </c>
      <c r="P112" s="542" t="str">
        <f>IF($O$3="","",IF($O$3="Echsenmenschen",Datenbasis!AU168,IF($O$3="Elfen-Union",Datenbasis!AU187,IF($O$3="Gnome - HFP",Datenbasis!AU206,IF($O$3="Gnome - WL",Datenbasis!AU225,IF($O$3="Goblins - DR",Datenbasis!AU244,IF($O$3="Goblins - UH",Datenbasis!AU263,IF($O$3="Gruftkönige",Datenbasis!AU282,IF($O$3="Halblinge - HFP",Datenbasis!AU301,I132)))))))))</f>
        <v/>
      </c>
      <c r="Q112" s="542" t="str">
        <f>IF($O$3="","",IF($O$3="Menschen",Datenbasis!CR130,IF($O$3="Imperial Nobility",Datenbasis!CR143,IF($O$3="Echsenmenschen",Datenbasis!CR156,IF($O$3="Nekromanten",Datenbasis!CR169,IF($O$3="Nurgle",Datenbasis!CR182,IF($O$3="Ogre",Datenbasis!CR195,IF($O$3="Old World Alliance",Datenbasis!CR208,IF($O$3="Orks",Datenbasis!CR221,Q132)))))))))</f>
        <v/>
      </c>
      <c r="R112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Alliance",Datenbasis!#REF!,IF($O$3="Orks",Datenbasis!#REF!,R132)))))))))</f>
        <v/>
      </c>
      <c r="S112" s="542" t="str">
        <f>IF($O$3="","",IF($O$3="Menschen",Datenbasis!CS130,IF($O$3="Imperial Nobility",Datenbasis!CS143,IF($O$3="Echsenmenschen",Datenbasis!CS156,IF($O$3="Nekromanten",Datenbasis!CS169,IF($O$3="Nurgle",Datenbasis!CS182,IF($O$3="Ogre",Datenbasis!CS195,IF($O$3="Old World Alliance",Datenbasis!CS208,IF($O$3="Orks",Datenbasis!CS221,S132)))))))))</f>
        <v/>
      </c>
      <c r="T112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Alliance",Datenbasis!#REF!,IF($O$3="Orks",Datenbasis!#REF!,T132)))))))))</f>
        <v/>
      </c>
      <c r="U112" s="542" t="str">
        <f>IF($O$3="","",IF($O$3="Menschen",Datenbasis!CW128,IF($O$3="Imperial Nobility",Datenbasis!CW141,IF($O$3="Echsenmenschen",Datenbasis!CW154,IF($O$3="Nekromanten",Datenbasis!CW167,IF($O$3="Nurgle",Datenbasis!CW180,IF($O$3="Ogre",Datenbasis!CW193,IF($O$3="Old World Alliance",Datenbasis!CW206,IF($O$3="Orks",Datenbasis!CW219,U132)))))))))</f>
        <v/>
      </c>
      <c r="V112" s="542" t="str">
        <f>IF($O$3="","",IF($O$3="Menschen",Datenbasis!CX128,IF($O$3="Imperial Nobility",Datenbasis!CX141,IF($O$3="Echsenmenschen",Datenbasis!CX154,IF($O$3="Nekromanten",Datenbasis!CX167,IF($O$3="Nurgle",Datenbasis!CX180,IF($O$3="Ogre",Datenbasis!CX193,IF($O$3="Old World Alliance",Datenbasis!CX206,IF($O$3="Orks",Datenbasis!CX219,V132)))))))))</f>
        <v/>
      </c>
      <c r="W112" s="542" t="str">
        <f>IF($O$3="","",IF($O$3="Menschen",Datenbasis!CY128,IF($O$3="Imperial Nobility",Datenbasis!CY141,IF($O$3="Echsenmenschen",Datenbasis!CY154,IF($O$3="Nekromanten",Datenbasis!CY167,IF($O$3="Nurgle",Datenbasis!CY180,IF($O$3="Ogre",Datenbasis!CY193,IF($O$3="Old World Alliance",Datenbasis!CY206,IF($O$3="Orks",Datenbasis!CY219,W132)))))))))</f>
        <v/>
      </c>
      <c r="X112" s="542" t="str">
        <f>IF($O$3="","",IF($O$3="Menschen",Datenbasis!CZ128,IF($O$3="Imperial Nobility",Datenbasis!CZ141,IF($O$3="Echsenmenschen",Datenbasis!CZ154,IF($O$3="Nekromanten",Datenbasis!CZ167,IF($O$3="Nurgle",Datenbasis!CZ180,IF($O$3="Ogre",Datenbasis!CZ193,IF($O$3="Old World Alliance",Datenbasis!CZ206,IF($O$3="Orks",Datenbasis!CZ219,X132)))))))))</f>
        <v/>
      </c>
      <c r="Z112" s="461"/>
      <c r="AA112" s="133">
        <v>6</v>
      </c>
      <c r="AB112" s="128" t="s">
        <v>300</v>
      </c>
      <c r="AC112" s="156"/>
      <c r="AD112" s="157"/>
      <c r="AE112" s="158"/>
      <c r="AF112" s="159"/>
      <c r="AG112" s="160"/>
      <c r="AH112" s="160"/>
      <c r="AI112" s="160"/>
      <c r="AJ112" s="166"/>
      <c r="AK112" s="162"/>
      <c r="AL112" s="163"/>
      <c r="AM112" s="163"/>
      <c r="AN112" s="163"/>
      <c r="AO112" s="164"/>
      <c r="AP112" s="179">
        <f>IF(OR(AC112&gt;0,AD112&gt;0),"P",IF(AE112&gt;0,"S",IF(OR(AF112&gt;0,AG112&gt;0,AH112&gt;0,AI112&gt;0,AJ112&gt;0),"E",0)))</f>
        <v>0</v>
      </c>
      <c r="AQ112" s="237"/>
      <c r="AR112" s="183">
        <f>IF(AC112&gt;0,15,IF(AD112&gt;0,30,IF(AE112&gt;0,34,IF(OR(AF112&gt;0,AG112&gt;0,AH112&gt;0,AI112&gt;0,AJ112&gt;0),38,0))))</f>
        <v>0</v>
      </c>
      <c r="AS112" s="464"/>
      <c r="AT112" s="474"/>
      <c r="AU112" s="184">
        <f>IF(AC112&gt;0,20000,IF(AD112&gt;0,20000,IF(AE112&gt;0,40000,IF(AF112&gt;0,20000,IF(AG112&gt;0,60000,IF(AH112&gt;0,30000,IF(AI112&gt;0,20000,IF(AJ112&gt;0,10000,0))))))))</f>
        <v>0</v>
      </c>
      <c r="AV112" s="563">
        <f>IF(OR(AQ112="Ausweichen",AQ112="Blocken",AQ112="Knochenbrecher",AQ112="Unterstützen"),10000,0)</f>
        <v>0</v>
      </c>
      <c r="AW112" s="558"/>
      <c r="AX112" s="544"/>
      <c r="AY112" s="550"/>
      <c r="AZ112" s="555"/>
    </row>
    <row r="113" spans="2:52" x14ac:dyDescent="0.3">
      <c r="B113" s="203">
        <v>16</v>
      </c>
      <c r="C113" s="204" t="str">
        <f>IF($O$3="","",IF($O$3="Echsenmenschen",Datenbasis!AS169,IF($O$3="Elfen-Union",Datenbasis!AS188,IF($O$3="Gnome - HFP",Datenbasis!AS207,IF($O$3="Gnome - WL",Datenbasis!AS226,IF($O$3="Goblins - DR",Datenbasis!AS245,IF($O$3="Goblins - UH",Datenbasis!AS264,IF($O$3="Gruftkönige",Datenbasis!AS283,IF($O$3="Halblinge - HFP",Datenbasis!AS302,C133)))))))))</f>
        <v/>
      </c>
      <c r="D113" s="206" t="str">
        <f>IF($O$3="","",IF($O$3="Echsenmenschen",Datenbasis!AK169,IF($O$3="Elfen-Union",Datenbasis!AK188,IF($O$3="Gnome - HFP",Datenbasis!AK207,IF($O$3="Gnome - WL",Datenbasis!AK226,IF($O$3="Goblins - DR",Datenbasis!AK245,IF($O$3="Goblins - UH",Datenbasis!AK264,IF($O$3="Gruftkönige",Datenbasis!AK283,IF($O$3="Halblinge - HFP",Datenbasis!AK302,D133)))))))))</f>
        <v/>
      </c>
      <c r="E113" s="67" t="str">
        <f>IF($O$3="","",IF($O$3="Echsenmenschen",Datenbasis!AL169,IF($O$3="Elfen-Union",Datenbasis!AL188,IF($O$3="Gnome - HFP",Datenbasis!AL207,IF($O$3="Gnome - WL",Datenbasis!AL226,IF($O$3="Goblins - DR",Datenbasis!AL245,IF($O$3="Goblins - UH",Datenbasis!AL264,IF($O$3="Gruftkönige",Datenbasis!AL283,IF($O$3="Halblinge - HFP",Datenbasis!AL302,E133)))))))))</f>
        <v/>
      </c>
      <c r="F113" s="67" t="str">
        <f>IF($O$3="","",IF($O$3="Echsenmenschen",Datenbasis!AM169,IF($O$3="Elfen-Union",Datenbasis!AM188,IF($O$3="Gnome - HFP",Datenbasis!AM207,IF($O$3="Gnome - WL",Datenbasis!AM226,IF($O$3="Goblins - DR",Datenbasis!AM245,IF($O$3="Goblins - UH",Datenbasis!AM264,IF($O$3="Gruftkönige",Datenbasis!AM283,IF($O$3="Halblinge - HFP",Datenbasis!AM302,F133)))))))))</f>
        <v/>
      </c>
      <c r="G113" s="67" t="str">
        <f>IF($O$3="","",IF($O$3="Echsenmenschen",Datenbasis!AN169,IF($O$3="Elfen-Union",Datenbasis!AN188,IF($O$3="Gnome - HFP",Datenbasis!AN207,IF($O$3="Gnome - WL",Datenbasis!AN226,IF($O$3="Goblins - DR",Datenbasis!AN245,IF($O$3="Goblins - UH",Datenbasis!AN264,IF($O$3="Gruftkönige",Datenbasis!AN283,IF($O$3="Halblinge - HFP",Datenbasis!AN302,G133)))))))))</f>
        <v/>
      </c>
      <c r="H113" s="67" t="str">
        <f>IF($O$3="","",IF($O$3="Echsenmenschen",Datenbasis!AO169,IF($O$3="Elfen-Union",Datenbasis!AO188,IF($O$3="Gnome - HFP",Datenbasis!AO207,IF($O$3="Gnome - WL",Datenbasis!AO226,IF($O$3="Goblins - DR",Datenbasis!AO245,IF($O$3="Goblins - UH",Datenbasis!AO264,IF($O$3="Gruftkönige",Datenbasis!AO283,IF($O$3="Halblinge - HFP",Datenbasis!AO302,H133)))))))))</f>
        <v/>
      </c>
      <c r="I113" s="67" t="str">
        <f>IF($O$3="","",IF($O$3="Echsenmenschen",Datenbasis!AP169,IF($O$3="Elfen-Union",Datenbasis!AP188,IF($O$3="Gnome - HFP",Datenbasis!AP207,IF($O$3="Gnome - WL",Datenbasis!AP226,IF($O$3="Goblins - DR",Datenbasis!AP245,IF($O$3="Goblins - UH",Datenbasis!AP264,IF($O$3="Gruftkönige",Datenbasis!AP283,IF($O$3="Halblinge - HFP",Datenbasis!AP302,I133)))))))))</f>
        <v/>
      </c>
      <c r="J113" s="542" t="str">
        <f>IF($O$3="","",IF($O$3="Echsenmenschen",Datenbasis!AQ169,IF($O$3="Elfen-Union",Datenbasis!AQ188,IF($O$3="Gnome - HFP",Datenbasis!AQ207,IF($O$3="Gnome - WL",Datenbasis!AQ226,IF($O$3="Goblins - DR",Datenbasis!AQ245,IF($O$3="Goblins - UH",Datenbasis!AQ264,IF($O$3="Gruftkönige",Datenbasis!AQ283,IF($O$3="Halblinge - HFP",Datenbasis!AQ302,I133)))))))))</f>
        <v/>
      </c>
      <c r="K113" s="542" t="str">
        <f>IF($O$3="","",IF($O$3="Menschen",Datenbasis!AR397,IF($O$3="Imperial Nobility",Datenbasis!AR359,IF($O$3="Echsenmenschen",Datenbasis!AR169,IF($O$3="Nekromanten",Datenbasis!AR416,IF($O$3="Nurgle",Datenbasis!AR473,IF($O$3="Ogre",Datenbasis!AR492,IF($O$3="Old World Alliance",Datenbasis!AR530,IF($O$3="Orks",Datenbasis!AR549,K133)))))))))</f>
        <v/>
      </c>
      <c r="L113" s="542" t="str">
        <f>IF($O$3="","",IF($O$3="Menschen",Datenbasis!AS397,IF($O$3="Imperial Nobility",Datenbasis!AS359,IF($O$3="Echsenmenschen",Datenbasis!AS169,IF($O$3="Nekromanten",Datenbasis!AS416,IF($O$3="Nurgle",Datenbasis!AS473,IF($O$3="Ogre",Datenbasis!AS492,IF($O$3="Old World Alliance",Datenbasis!AS530,IF($O$3="Orks",Datenbasis!AS549,L133)))))))))</f>
        <v/>
      </c>
      <c r="M113" s="542" t="str">
        <f>IF($O$3="","",IF($O$3="Menschen",Datenbasis!AU397,IF($O$3="Imperial Nobility",Datenbasis!AU359,IF($O$3="Echsenmenschen",Datenbasis!AU169,IF($O$3="Nekromanten",Datenbasis!AU416,IF($O$3="Nurgle",Datenbasis!AU473,IF($O$3="Ogre",Datenbasis!AU492,IF($O$3="Old World Alliance",Datenbasis!AU530,IF($O$3="Orks",Datenbasis!AU549,M133)))))))))</f>
        <v/>
      </c>
      <c r="N113" s="542" t="str">
        <f>IF($O$3="","",IF($O$3="Menschen",Datenbasis!AV169,IF($O$3="Imperial Nobility",Datenbasis!AV188,IF($O$3="Echsenmenschen",Datenbasis!AV207,IF($O$3="Nekromanten",Datenbasis!AV226,IF($O$3="Nurgle",Datenbasis!AV245,IF($O$3="Ogre",Datenbasis!AV264,IF($O$3="Old World Alliance",Datenbasis!AV283,IF($O$3="Orks",Datenbasis!AV302,N133)))))))))</f>
        <v/>
      </c>
      <c r="O113" s="66" t="str">
        <f>IF($O$3="","",IF($O$3="Echsenmenschen",Datenbasis!AR169,IF($O$3="Elfen-Union",Datenbasis!AR188,IF($O$3="Gnome - HFP",Datenbasis!AR207,IF($O$3="Gnome - WL",Datenbasis!AR226,IF($O$3="Goblins - DR",Datenbasis!AR245,IF($O$3="Goblins - UH",Datenbasis!AR264,IF($O$3="Gruftkönige",Datenbasis!AR283,IF($O$3="Halblinge - HFP",Datenbasis!AR302,I133)))))))))</f>
        <v/>
      </c>
      <c r="P113" s="542" t="str">
        <f>IF($O$3="","",IF($O$3="Echsenmenschen",Datenbasis!AU169,IF($O$3="Elfen-Union",Datenbasis!AU188,IF($O$3="Gnome - HFP",Datenbasis!AU207,IF($O$3="Gnome - WL",Datenbasis!AU226,IF($O$3="Goblins - DR",Datenbasis!AU245,IF($O$3="Goblins - UH",Datenbasis!AU264,IF($O$3="Gruftkönige",Datenbasis!AU283,IF($O$3="Halblinge - HFP",Datenbasis!AU302,I133)))))))))</f>
        <v/>
      </c>
      <c r="Q113" s="542" t="str">
        <f>IF($O$3="","",IF($O$3="Menschen",Datenbasis!CR131,IF($O$3="Imperial Nobility",Datenbasis!CR144,IF($O$3="Echsenmenschen",Datenbasis!CR157,IF($O$3="Nekromanten",Datenbasis!CR170,IF($O$3="Nurgle",Datenbasis!CR183,IF($O$3="Ogre",Datenbasis!CR196,IF($O$3="Old World Alliance",Datenbasis!CR209,IF($O$3="Orks",Datenbasis!CR222,Q133)))))))))</f>
        <v/>
      </c>
      <c r="R113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Alliance",Datenbasis!#REF!,IF($O$3="Orks",Datenbasis!#REF!,R133)))))))))</f>
        <v/>
      </c>
      <c r="S113" s="542" t="str">
        <f>IF($O$3="","",IF($O$3="Menschen",Datenbasis!CS131,IF($O$3="Imperial Nobility",Datenbasis!CS144,IF($O$3="Echsenmenschen",Datenbasis!CS157,IF($O$3="Nekromanten",Datenbasis!CS170,IF($O$3="Nurgle",Datenbasis!CS183,IF($O$3="Ogre",Datenbasis!CS196,IF($O$3="Old World Alliance",Datenbasis!CS209,IF($O$3="Orks",Datenbasis!CS222,S133)))))))))</f>
        <v/>
      </c>
      <c r="T113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Alliance",Datenbasis!#REF!,IF($O$3="Orks",Datenbasis!#REF!,T133)))))))))</f>
        <v/>
      </c>
      <c r="U113" s="542" t="str">
        <f>IF($O$3="","",IF($O$3="Menschen",Datenbasis!CW129,IF($O$3="Imperial Nobility",Datenbasis!CW142,IF($O$3="Echsenmenschen",Datenbasis!CW155,IF($O$3="Nekromanten",Datenbasis!CW168,IF($O$3="Nurgle",Datenbasis!CW181,IF($O$3="Ogre",Datenbasis!CW194,IF($O$3="Old World Alliance",Datenbasis!CW207,IF($O$3="Orks",Datenbasis!CW220,U133)))))))))</f>
        <v/>
      </c>
      <c r="V113" s="542" t="str">
        <f>IF($O$3="","",IF($O$3="Menschen",Datenbasis!CX129,IF($O$3="Imperial Nobility",Datenbasis!CX142,IF($O$3="Echsenmenschen",Datenbasis!CX155,IF($O$3="Nekromanten",Datenbasis!CX168,IF($O$3="Nurgle",Datenbasis!CX181,IF($O$3="Ogre",Datenbasis!CX194,IF($O$3="Old World Alliance",Datenbasis!CX207,IF($O$3="Orks",Datenbasis!CX220,V133)))))))))</f>
        <v/>
      </c>
      <c r="W113" s="542" t="str">
        <f>IF($O$3="","",IF($O$3="Menschen",Datenbasis!CY129,IF($O$3="Imperial Nobility",Datenbasis!CY142,IF($O$3="Echsenmenschen",Datenbasis!CY155,IF($O$3="Nekromanten",Datenbasis!CY168,IF($O$3="Nurgle",Datenbasis!CY181,IF($O$3="Ogre",Datenbasis!CY194,IF($O$3="Old World Alliance",Datenbasis!CY207,IF($O$3="Orks",Datenbasis!CY220,W133)))))))))</f>
        <v/>
      </c>
      <c r="X113" s="542" t="str">
        <f>IF($O$3="","",IF($O$3="Menschen",Datenbasis!CZ129,IF($O$3="Imperial Nobility",Datenbasis!CZ142,IF($O$3="Echsenmenschen",Datenbasis!CZ155,IF($O$3="Nekromanten",Datenbasis!CZ168,IF($O$3="Nurgle",Datenbasis!CZ181,IF($O$3="Ogre",Datenbasis!CZ194,IF($O$3="Old World Alliance",Datenbasis!CZ207,IF($O$3="Orks",Datenbasis!CZ220,X133)))))))))</f>
        <v/>
      </c>
      <c r="Z113" s="459">
        <v>16</v>
      </c>
      <c r="AA113" s="131">
        <v>0</v>
      </c>
      <c r="AB113" s="126" t="s">
        <v>294</v>
      </c>
      <c r="AC113" s="238"/>
      <c r="AD113" s="239"/>
      <c r="AE113" s="240"/>
      <c r="AF113" s="241"/>
      <c r="AG113" s="242"/>
      <c r="AH113" s="242"/>
      <c r="AI113" s="242"/>
      <c r="AJ113" s="246"/>
      <c r="AK113" s="244"/>
      <c r="AL113" s="242"/>
      <c r="AM113" s="242"/>
      <c r="AN113" s="242"/>
      <c r="AO113" s="243"/>
      <c r="AP113" s="177">
        <f>IF(OR(AC113&gt;0,AD113&gt;0),"P",IF(AE113&gt;0,"S",IF(OR(AF113&gt;0,AG113&gt;0,AH113&gt;0,AI113&gt;0,AJ113&gt;0),"E",0)))</f>
        <v>0</v>
      </c>
      <c r="AQ113" s="245"/>
      <c r="AR113" s="180"/>
      <c r="AS113" s="462">
        <f>SUM(AR114:AR119)</f>
        <v>0</v>
      </c>
      <c r="AT113" s="472" t="str">
        <f>IF(AND(AR114&gt;0,AR115=0,AR116=0,AR117=0,AR118=0,AR119=0),", "&amp;AQ114,IF(AND(AR114&gt;0,AR115&gt;0,AR116=0,AR117=0,AR118=0,AR119=0),", "&amp;AQ114&amp;", "&amp;AQ115,IF(AND(AR114&gt;0,AR115&gt;0,AR116&gt;0,AR117=0,AR118=0,AR119=0),", "&amp;AQ114&amp;", "&amp;AQ115&amp;", "&amp;AQ116,IF(AND(AR114&gt;0,AR115&gt;0,AR116&gt;0,AR117&gt;0,AR118=0,AR119=0),", "&amp;AQ114&amp;", "&amp;AQ115&amp;", "&amp;AQ116&amp;", "&amp;AQ117,IF(AND(AR114&gt;0,AR115&gt;0,AR116&gt;0,AR117&gt;0,AR118&gt;0,AR119=0),", "&amp;AQ114&amp;", "&amp;AQ115&amp;", "&amp;AQ116&amp;", "&amp;AQ117&amp;", "&amp;AQ118,IF(AND(AR114&gt;0,AR115&gt;0,AR116&gt;0,AR117&gt;0,AR118&gt;0,AR119&gt;0),", "&amp;AQ114&amp;", "&amp;AQ115&amp;", "&amp;AQ116&amp;", "&amp;AQ117&amp;", "&amp;AQ118&amp;", "&amp;AQ119,""))))))</f>
        <v/>
      </c>
      <c r="AU113" s="560"/>
      <c r="AV113" s="561"/>
      <c r="AW113" s="556">
        <f>SUM(AU114:AU119)+SUM(AV114:AV119)</f>
        <v>0</v>
      </c>
      <c r="AX113" s="547">
        <f>IF(O23="",0,O23+AW113)</f>
        <v>0</v>
      </c>
      <c r="AY113" s="548">
        <f>IF(O23="",0,IF(OR(D23="Rotzling-Feldspieler (Ro)",D23="Rotzling-Feldspieler-Geselle (Ro)",D23="Gnoblar-Feldspieler (O-DR)",D23="Gnoblar-Feldspieler-Geselle (O-DR)",D23="Gnoblar-Feldspieler (O-WS)",D23="Gnoblar-Feldspieler-Geselle (O-WS)"),AX113-15000,IF(T23="Ja",0,AX113)))</f>
        <v>0</v>
      </c>
      <c r="AZ113" s="554"/>
    </row>
    <row r="114" spans="2:52" x14ac:dyDescent="0.3">
      <c r="B114" s="203">
        <v>17</v>
      </c>
      <c r="C114" s="204" t="str">
        <f>IF($O$3="","",IF($O$3="Echsenmenschen",Datenbasis!AS170,IF($O$3="Elfen-Union",Datenbasis!AS189,IF($O$3="Gnome - HFP",Datenbasis!AS208,IF($O$3="Gnome - WL",Datenbasis!AS227,IF($O$3="Goblins - DR",Datenbasis!AS246,IF($O$3="Goblins - UH",Datenbasis!AS265,IF($O$3="Gruftkönige",Datenbasis!AS284,IF($O$3="Halblinge - HFP",Datenbasis!AS303,C134)))))))))</f>
        <v/>
      </c>
      <c r="D114" s="206" t="str">
        <f>IF($O$3="","",IF($O$3="Echsenmenschen",Datenbasis!AK170,IF($O$3="Elfen-Union",Datenbasis!AK189,IF($O$3="Gnome - HFP",Datenbasis!AK208,IF($O$3="Gnome - WL",Datenbasis!AK227,IF($O$3="Goblins - DR",Datenbasis!AK246,IF($O$3="Goblins - UH",Datenbasis!AK265,IF($O$3="Gruftkönige",Datenbasis!AK284,IF($O$3="Halblinge - HFP",Datenbasis!AK303,D134)))))))))</f>
        <v/>
      </c>
      <c r="E114" s="67" t="str">
        <f>IF($O$3="","",IF($O$3="Echsenmenschen",Datenbasis!AL170,IF($O$3="Elfen-Union",Datenbasis!AL189,IF($O$3="Gnome - HFP",Datenbasis!AL208,IF($O$3="Gnome - WL",Datenbasis!AL227,IF($O$3="Goblins - DR",Datenbasis!AL246,IF($O$3="Goblins - UH",Datenbasis!AL265,IF($O$3="Gruftkönige",Datenbasis!AL284,IF($O$3="Halblinge - HFP",Datenbasis!AL303,E134)))))))))</f>
        <v/>
      </c>
      <c r="F114" s="67" t="str">
        <f>IF($O$3="","",IF($O$3="Echsenmenschen",Datenbasis!AM170,IF($O$3="Elfen-Union",Datenbasis!AM189,IF($O$3="Gnome - HFP",Datenbasis!AM208,IF($O$3="Gnome - WL",Datenbasis!AM227,IF($O$3="Goblins - DR",Datenbasis!AM246,IF($O$3="Goblins - UH",Datenbasis!AM265,IF($O$3="Gruftkönige",Datenbasis!AM284,IF($O$3="Halblinge - HFP",Datenbasis!AM303,F134)))))))))</f>
        <v/>
      </c>
      <c r="G114" s="67" t="str">
        <f>IF($O$3="","",IF($O$3="Echsenmenschen",Datenbasis!AN170,IF($O$3="Elfen-Union",Datenbasis!AN189,IF($O$3="Gnome - HFP",Datenbasis!AN208,IF($O$3="Gnome - WL",Datenbasis!AN227,IF($O$3="Goblins - DR",Datenbasis!AN246,IF($O$3="Goblins - UH",Datenbasis!AN265,IF($O$3="Gruftkönige",Datenbasis!AN284,IF($O$3="Halblinge - HFP",Datenbasis!AN303,G134)))))))))</f>
        <v/>
      </c>
      <c r="H114" s="67" t="str">
        <f>IF($O$3="","",IF($O$3="Echsenmenschen",Datenbasis!AO170,IF($O$3="Elfen-Union",Datenbasis!AO189,IF($O$3="Gnome - HFP",Datenbasis!AO208,IF($O$3="Gnome - WL",Datenbasis!AO227,IF($O$3="Goblins - DR",Datenbasis!AO246,IF($O$3="Goblins - UH",Datenbasis!AO265,IF($O$3="Gruftkönige",Datenbasis!AO284,IF($O$3="Halblinge - HFP",Datenbasis!AO303,H134)))))))))</f>
        <v/>
      </c>
      <c r="I114" s="67" t="str">
        <f>IF($O$3="","",IF($O$3="Echsenmenschen",Datenbasis!AP170,IF($O$3="Elfen-Union",Datenbasis!AP189,IF($O$3="Gnome - HFP",Datenbasis!AP208,IF($O$3="Gnome - WL",Datenbasis!AP227,IF($O$3="Goblins - DR",Datenbasis!AP246,IF($O$3="Goblins - UH",Datenbasis!AP265,IF($O$3="Gruftkönige",Datenbasis!AP284,IF($O$3="Halblinge - HFP",Datenbasis!AP303,I134)))))))))</f>
        <v/>
      </c>
      <c r="J114" s="542" t="str">
        <f>IF($O$3="","",IF($O$3="Echsenmenschen",Datenbasis!AQ170,IF($O$3="Elfen-Union",Datenbasis!AQ189,IF($O$3="Gnome - HFP",Datenbasis!AQ208,IF($O$3="Gnome - WL",Datenbasis!AQ227,IF($O$3="Goblins - DR",Datenbasis!AQ246,IF($O$3="Goblins - UH",Datenbasis!AQ265,IF($O$3="Gruftkönige",Datenbasis!AQ284,IF($O$3="Halblinge - HFP",Datenbasis!AQ303,I134)))))))))</f>
        <v/>
      </c>
      <c r="K114" s="542" t="str">
        <f>IF($O$3="","",IF($O$3="Menschen",Datenbasis!AR398,IF($O$3="Imperial Nobility",Datenbasis!AR360,IF($O$3="Echsenmenschen",Datenbasis!AR170,IF($O$3="Nekromanten",Datenbasis!AR417,IF($O$3="Nurgle",Datenbasis!AR474,IF($O$3="Ogre",Datenbasis!AR493,IF($O$3="Old World Alliance",Datenbasis!AR531,IF($O$3="Orks",Datenbasis!AR550,K134)))))))))</f>
        <v/>
      </c>
      <c r="L114" s="542" t="str">
        <f>IF($O$3="","",IF($O$3="Menschen",Datenbasis!AS398,IF($O$3="Imperial Nobility",Datenbasis!AS360,IF($O$3="Echsenmenschen",Datenbasis!AS170,IF($O$3="Nekromanten",Datenbasis!AS417,IF($O$3="Nurgle",Datenbasis!AS474,IF($O$3="Ogre",Datenbasis!AS493,IF($O$3="Old World Alliance",Datenbasis!AS531,IF($O$3="Orks",Datenbasis!AS550,L134)))))))))</f>
        <v/>
      </c>
      <c r="M114" s="542" t="str">
        <f>IF($O$3="","",IF($O$3="Menschen",Datenbasis!AU398,IF($O$3="Imperial Nobility",Datenbasis!AU360,IF($O$3="Echsenmenschen",Datenbasis!AU170,IF($O$3="Nekromanten",Datenbasis!AU417,IF($O$3="Nurgle",Datenbasis!AU474,IF($O$3="Ogre",Datenbasis!AU493,IF($O$3="Old World Alliance",Datenbasis!AU531,IF($O$3="Orks",Datenbasis!AU550,M134)))))))))</f>
        <v/>
      </c>
      <c r="N114" s="542" t="str">
        <f>IF($O$3="","",IF($O$3="Menschen",Datenbasis!AV170,IF($O$3="Imperial Nobility",Datenbasis!AV189,IF($O$3="Echsenmenschen",Datenbasis!AV208,IF($O$3="Nekromanten",Datenbasis!AV227,IF($O$3="Nurgle",Datenbasis!AV246,IF($O$3="Ogre",Datenbasis!AV265,IF($O$3="Old World Alliance",Datenbasis!AV284,IF($O$3="Orks",Datenbasis!AV303,N134)))))))))</f>
        <v/>
      </c>
      <c r="O114" s="66" t="str">
        <f>IF($O$3="","",IF($O$3="Echsenmenschen",Datenbasis!AR170,IF($O$3="Elfen-Union",Datenbasis!AR189,IF($O$3="Gnome - HFP",Datenbasis!AR208,IF($O$3="Gnome - WL",Datenbasis!AR227,IF($O$3="Goblins - DR",Datenbasis!AR246,IF($O$3="Goblins - UH",Datenbasis!AR265,IF($O$3="Gruftkönige",Datenbasis!AR284,IF($O$3="Halblinge - HFP",Datenbasis!AR303,I134)))))))))</f>
        <v/>
      </c>
      <c r="P114" s="542" t="str">
        <f>IF($O$3="","",IF($O$3="Echsenmenschen",Datenbasis!AU170,IF($O$3="Elfen-Union",Datenbasis!AU189,IF($O$3="Gnome - HFP",Datenbasis!AU208,IF($O$3="Gnome - WL",Datenbasis!AU227,IF($O$3="Goblins - DR",Datenbasis!AU246,IF($O$3="Goblins - UH",Datenbasis!AU265,IF($O$3="Gruftkönige",Datenbasis!AU284,IF($O$3="Halblinge - HFP",Datenbasis!AU303,I134)))))))))</f>
        <v/>
      </c>
      <c r="Q114" s="542" t="str">
        <f>IF($O$3="","",IF($O$3="Menschen",Datenbasis!CR132,IF($O$3="Imperial Nobility",Datenbasis!CR145,IF($O$3="Echsenmenschen",Datenbasis!CR158,IF($O$3="Nekromanten",Datenbasis!CR171,IF($O$3="Nurgle",Datenbasis!CR184,IF($O$3="Ogre",Datenbasis!CR197,IF($O$3="Old World Alliance",Datenbasis!CR210,IF($O$3="Orks",Datenbasis!CR223,Q134)))))))))</f>
        <v/>
      </c>
      <c r="R114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Alliance",Datenbasis!#REF!,IF($O$3="Orks",Datenbasis!#REF!,R134)))))))))</f>
        <v/>
      </c>
      <c r="S114" s="542" t="str">
        <f>IF($O$3="","",IF($O$3="Menschen",Datenbasis!CS132,IF($O$3="Imperial Nobility",Datenbasis!CS145,IF($O$3="Echsenmenschen",Datenbasis!CS158,IF($O$3="Nekromanten",Datenbasis!CS171,IF($O$3="Nurgle",Datenbasis!CS184,IF($O$3="Ogre",Datenbasis!CS197,IF($O$3="Old World Alliance",Datenbasis!CS210,IF($O$3="Orks",Datenbasis!CS223,S134)))))))))</f>
        <v/>
      </c>
      <c r="T114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Alliance",Datenbasis!#REF!,IF($O$3="Orks",Datenbasis!#REF!,T134)))))))))</f>
        <v/>
      </c>
      <c r="U114" s="542" t="str">
        <f>IF($O$3="","",IF($O$3="Menschen",Datenbasis!CW130,IF($O$3="Imperial Nobility",Datenbasis!CW143,IF($O$3="Echsenmenschen",Datenbasis!CW156,IF($O$3="Nekromanten",Datenbasis!CW169,IF($O$3="Nurgle",Datenbasis!CW182,IF($O$3="Ogre",Datenbasis!CW195,IF($O$3="Old World Alliance",Datenbasis!CW208,IF($O$3="Orks",Datenbasis!CW221,U134)))))))))</f>
        <v/>
      </c>
      <c r="V114" s="542" t="str">
        <f>IF($O$3="","",IF($O$3="Menschen",Datenbasis!CX130,IF($O$3="Imperial Nobility",Datenbasis!CX143,IF($O$3="Echsenmenschen",Datenbasis!CX156,IF($O$3="Nekromanten",Datenbasis!CX169,IF($O$3="Nurgle",Datenbasis!CX182,IF($O$3="Ogre",Datenbasis!CX195,IF($O$3="Old World Alliance",Datenbasis!CX208,IF($O$3="Orks",Datenbasis!CX221,V134)))))))))</f>
        <v/>
      </c>
      <c r="W114" s="542" t="str">
        <f>IF($O$3="","",IF($O$3="Menschen",Datenbasis!CY130,IF($O$3="Imperial Nobility",Datenbasis!CY143,IF($O$3="Echsenmenschen",Datenbasis!CY156,IF($O$3="Nekromanten",Datenbasis!CY169,IF($O$3="Nurgle",Datenbasis!CY182,IF($O$3="Ogre",Datenbasis!CY195,IF($O$3="Old World Alliance",Datenbasis!CY208,IF($O$3="Orks",Datenbasis!CY221,W134)))))))))</f>
        <v/>
      </c>
      <c r="X114" s="542" t="str">
        <f>IF($O$3="","",IF($O$3="Menschen",Datenbasis!CZ130,IF($O$3="Imperial Nobility",Datenbasis!CZ143,IF($O$3="Echsenmenschen",Datenbasis!CZ156,IF($O$3="Nekromanten",Datenbasis!CZ169,IF($O$3="Nurgle",Datenbasis!CZ182,IF($O$3="Ogre",Datenbasis!CZ195,IF($O$3="Old World Alliance",Datenbasis!CZ208,IF($O$3="Orks",Datenbasis!CZ221,X134)))))))))</f>
        <v/>
      </c>
      <c r="Z114" s="460"/>
      <c r="AA114" s="132">
        <v>1</v>
      </c>
      <c r="AB114" s="127" t="s">
        <v>295</v>
      </c>
      <c r="AC114" s="147"/>
      <c r="AD114" s="148"/>
      <c r="AE114" s="149"/>
      <c r="AF114" s="150"/>
      <c r="AG114" s="151"/>
      <c r="AH114" s="151"/>
      <c r="AI114" s="151"/>
      <c r="AJ114" s="165"/>
      <c r="AK114" s="153"/>
      <c r="AL114" s="154"/>
      <c r="AM114" s="154"/>
      <c r="AN114" s="154"/>
      <c r="AO114" s="155"/>
      <c r="AP114" s="178">
        <f>IF(OR(AC114&gt;0,AD114&gt;0),"P",IF(AE114&gt;0,"S",IF(OR(AF114&gt;0,AG114&gt;0,AH114&gt;0,AI114&gt;0,AJ114&gt;0),"E",0)))</f>
        <v>0</v>
      </c>
      <c r="AQ114" s="236"/>
      <c r="AR114" s="181">
        <f>IF(AC114&gt;0,3,IF(AD114&gt;0,6,IF(AE114&gt;0,10,IF(OR(AF114&gt;0,AG114&gt;0,AH114&gt;0,AI114&gt;0,AJ114&gt;0),14,0))))</f>
        <v>0</v>
      </c>
      <c r="AS114" s="463"/>
      <c r="AT114" s="473"/>
      <c r="AU114" s="182">
        <f>IF(AC114&gt;0,20000,IF(AD114&gt;0,20000,IF(AE114&gt;0,40000,IF(AF114&gt;0,20000,IF(AG114&gt;0,60000,IF(AH114&gt;0,30000,IF(AI114&gt;0,20000,IF(AJ114&gt;0,10000,0))))))))</f>
        <v>0</v>
      </c>
      <c r="AV114" s="562">
        <f>IF(OR(AQ114="Ausweichen",AQ114="Blocken",AQ114="Knochenbrecher",AQ114="Unterstützen"),10000,0)</f>
        <v>0</v>
      </c>
      <c r="AW114" s="557"/>
      <c r="AX114" s="543"/>
      <c r="AY114" s="549"/>
      <c r="AZ114" s="555"/>
    </row>
    <row r="115" spans="2:52" x14ac:dyDescent="0.3">
      <c r="B115" s="203">
        <v>18</v>
      </c>
      <c r="C115" s="204" t="str">
        <f>IF($O$3="","",IF($O$3="Echsenmenschen",Datenbasis!AS171,IF($O$3="Elfen-Union",Datenbasis!AS190,IF($O$3="Gnome - HFP",Datenbasis!AS209,IF($O$3="Gnome - WL",Datenbasis!AS228,IF($O$3="Goblins - DR",Datenbasis!AS247,IF($O$3="Goblins - UH",Datenbasis!AS266,IF($O$3="Gruftkönige",Datenbasis!AS285,IF($O$3="Halblinge - HFP",Datenbasis!AS304,C135)))))))))</f>
        <v/>
      </c>
      <c r="D115" s="206" t="str">
        <f>IF($O$3="","",IF($O$3="Echsenmenschen",Datenbasis!AK171,IF($O$3="Elfen-Union",Datenbasis!AK190,IF($O$3="Gnome - HFP",Datenbasis!AK209,IF($O$3="Gnome - WL",Datenbasis!AK228,IF($O$3="Goblins - DR",Datenbasis!AK247,IF($O$3="Goblins - UH",Datenbasis!AK266,IF($O$3="Gruftkönige",Datenbasis!AK285,IF($O$3="Halblinge - HFP",Datenbasis!AK304,D135)))))))))</f>
        <v/>
      </c>
      <c r="E115" s="67" t="str">
        <f>IF($O$3="","",IF($O$3="Echsenmenschen",Datenbasis!AL171,IF($O$3="Elfen-Union",Datenbasis!AL190,IF($O$3="Gnome - HFP",Datenbasis!AL209,IF($O$3="Gnome - WL",Datenbasis!AL228,IF($O$3="Goblins - DR",Datenbasis!AL247,IF($O$3="Goblins - UH",Datenbasis!AL266,IF($O$3="Gruftkönige",Datenbasis!AL285,IF($O$3="Halblinge - HFP",Datenbasis!AL304,E135)))))))))</f>
        <v/>
      </c>
      <c r="F115" s="67" t="str">
        <f>IF($O$3="","",IF($O$3="Echsenmenschen",Datenbasis!AM171,IF($O$3="Elfen-Union",Datenbasis!AM190,IF($O$3="Gnome - HFP",Datenbasis!AM209,IF($O$3="Gnome - WL",Datenbasis!AM228,IF($O$3="Goblins - DR",Datenbasis!AM247,IF($O$3="Goblins - UH",Datenbasis!AM266,IF($O$3="Gruftkönige",Datenbasis!AM285,IF($O$3="Halblinge - HFP",Datenbasis!AM304,F135)))))))))</f>
        <v/>
      </c>
      <c r="G115" s="67" t="str">
        <f>IF($O$3="","",IF($O$3="Echsenmenschen",Datenbasis!AN171,IF($O$3="Elfen-Union",Datenbasis!AN190,IF($O$3="Gnome - HFP",Datenbasis!AN209,IF($O$3="Gnome - WL",Datenbasis!AN228,IF($O$3="Goblins - DR",Datenbasis!AN247,IF($O$3="Goblins - UH",Datenbasis!AN266,IF($O$3="Gruftkönige",Datenbasis!AN285,IF($O$3="Halblinge - HFP",Datenbasis!AN304,G135)))))))))</f>
        <v/>
      </c>
      <c r="H115" s="67" t="str">
        <f>IF($O$3="","",IF($O$3="Echsenmenschen",Datenbasis!AO171,IF($O$3="Elfen-Union",Datenbasis!AO190,IF($O$3="Gnome - HFP",Datenbasis!AO209,IF($O$3="Gnome - WL",Datenbasis!AO228,IF($O$3="Goblins - DR",Datenbasis!AO247,IF($O$3="Goblins - UH",Datenbasis!AO266,IF($O$3="Gruftkönige",Datenbasis!AO285,IF($O$3="Halblinge - HFP",Datenbasis!AO304,H135)))))))))</f>
        <v/>
      </c>
      <c r="I115" s="67" t="str">
        <f>IF($O$3="","",IF($O$3="Echsenmenschen",Datenbasis!AP171,IF($O$3="Elfen-Union",Datenbasis!AP190,IF($O$3="Gnome - HFP",Datenbasis!AP209,IF($O$3="Gnome - WL",Datenbasis!AP228,IF($O$3="Goblins - DR",Datenbasis!AP247,IF($O$3="Goblins - UH",Datenbasis!AP266,IF($O$3="Gruftkönige",Datenbasis!AP285,IF($O$3="Halblinge - HFP",Datenbasis!AP304,I135)))))))))</f>
        <v/>
      </c>
      <c r="J115" s="542" t="str">
        <f>IF($O$3="","",IF($O$3="Echsenmenschen",Datenbasis!AQ171,IF($O$3="Elfen-Union",Datenbasis!AQ190,IF($O$3="Gnome - HFP",Datenbasis!AQ209,IF($O$3="Gnome - WL",Datenbasis!AQ228,IF($O$3="Goblins - DR",Datenbasis!AQ247,IF($O$3="Goblins - UH",Datenbasis!AQ266,IF($O$3="Gruftkönige",Datenbasis!AQ285,IF($O$3="Halblinge - HFP",Datenbasis!AQ304,I135)))))))))</f>
        <v/>
      </c>
      <c r="K115" s="542" t="str">
        <f>IF($O$3="","",IF($O$3="Menschen",Datenbasis!AR399,IF($O$3="Imperial Nobility",Datenbasis!AR361,IF($O$3="Echsenmenschen",Datenbasis!AR171,IF($O$3="Nekromanten",Datenbasis!AR418,IF($O$3="Nurgle",Datenbasis!AR475,IF($O$3="Ogre",Datenbasis!AR494,IF($O$3="Old World Alliance",Datenbasis!AR532,IF($O$3="Orks",Datenbasis!AR551,K135)))))))))</f>
        <v/>
      </c>
      <c r="L115" s="542" t="str">
        <f>IF($O$3="","",IF($O$3="Menschen",Datenbasis!AS399,IF($O$3="Imperial Nobility",Datenbasis!AS361,IF($O$3="Echsenmenschen",Datenbasis!AS171,IF($O$3="Nekromanten",Datenbasis!AS418,IF($O$3="Nurgle",Datenbasis!AS475,IF($O$3="Ogre",Datenbasis!AS494,IF($O$3="Old World Alliance",Datenbasis!AS532,IF($O$3="Orks",Datenbasis!AS551,L135)))))))))</f>
        <v/>
      </c>
      <c r="M115" s="542" t="str">
        <f>IF($O$3="","",IF($O$3="Menschen",Datenbasis!AU399,IF($O$3="Imperial Nobility",Datenbasis!AU361,IF($O$3="Echsenmenschen",Datenbasis!AU171,IF($O$3="Nekromanten",Datenbasis!AU418,IF($O$3="Nurgle",Datenbasis!AU475,IF($O$3="Ogre",Datenbasis!AU494,IF($O$3="Old World Alliance",Datenbasis!AU532,IF($O$3="Orks",Datenbasis!AU551,M135)))))))))</f>
        <v/>
      </c>
      <c r="N115" s="542" t="str">
        <f>IF($O$3="","",IF($O$3="Menschen",Datenbasis!AV171,IF($O$3="Imperial Nobility",Datenbasis!AV190,IF($O$3="Echsenmenschen",Datenbasis!AV209,IF($O$3="Nekromanten",Datenbasis!AV228,IF($O$3="Nurgle",Datenbasis!AV247,IF($O$3="Ogre",Datenbasis!AV266,IF($O$3="Old World Alliance",Datenbasis!AV285,IF($O$3="Orks",Datenbasis!AV304,N135)))))))))</f>
        <v/>
      </c>
      <c r="O115" s="66" t="str">
        <f>IF($O$3="","",IF($O$3="Echsenmenschen",Datenbasis!AR171,IF($O$3="Elfen-Union",Datenbasis!AR190,IF($O$3="Gnome - HFP",Datenbasis!AR209,IF($O$3="Gnome - WL",Datenbasis!AR228,IF($O$3="Goblins - DR",Datenbasis!AR247,IF($O$3="Goblins - UH",Datenbasis!AR266,IF($O$3="Gruftkönige",Datenbasis!AR285,IF($O$3="Halblinge - HFP",Datenbasis!AR304,I135)))))))))</f>
        <v/>
      </c>
      <c r="P115" s="542" t="str">
        <f>IF($O$3="","",IF($O$3="Echsenmenschen",Datenbasis!AU171,IF($O$3="Elfen-Union",Datenbasis!AU190,IF($O$3="Gnome - HFP",Datenbasis!AU209,IF($O$3="Gnome - WL",Datenbasis!AU228,IF($O$3="Goblins - DR",Datenbasis!AU247,IF($O$3="Goblins - UH",Datenbasis!AU266,IF($O$3="Gruftkönige",Datenbasis!AU285,IF($O$3="Halblinge - HFP",Datenbasis!AU304,I135)))))))))</f>
        <v/>
      </c>
      <c r="Q115" s="542" t="str">
        <f>IF($O$3="","",IF($O$3="Menschen",Datenbasis!CR133,IF($O$3="Imperial Nobility",Datenbasis!CR146,IF($O$3="Echsenmenschen",Datenbasis!CR159,IF($O$3="Nekromanten",Datenbasis!CR172,IF($O$3="Nurgle",Datenbasis!CR185,IF($O$3="Ogre",Datenbasis!CR198,IF($O$3="Old World Alliance",Datenbasis!CR211,IF($O$3="Orks",Datenbasis!CR224,Q135)))))))))</f>
        <v/>
      </c>
      <c r="R115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Alliance",Datenbasis!#REF!,IF($O$3="Orks",Datenbasis!#REF!,R135)))))))))</f>
        <v/>
      </c>
      <c r="S115" s="542" t="str">
        <f>IF($O$3="","",IF($O$3="Menschen",Datenbasis!CS133,IF($O$3="Imperial Nobility",Datenbasis!CS146,IF($O$3="Echsenmenschen",Datenbasis!CS159,IF($O$3="Nekromanten",Datenbasis!CS172,IF($O$3="Nurgle",Datenbasis!CS185,IF($O$3="Ogre",Datenbasis!CS198,IF($O$3="Old World Alliance",Datenbasis!CS211,IF($O$3="Orks",Datenbasis!CS224,S135)))))))))</f>
        <v/>
      </c>
      <c r="T115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Alliance",Datenbasis!#REF!,IF($O$3="Orks",Datenbasis!#REF!,T135)))))))))</f>
        <v/>
      </c>
      <c r="U115" s="542" t="str">
        <f>IF($O$3="","",IF($O$3="Menschen",Datenbasis!CW131,IF($O$3="Imperial Nobility",Datenbasis!CW144,IF($O$3="Echsenmenschen",Datenbasis!CW157,IF($O$3="Nekromanten",Datenbasis!CW170,IF($O$3="Nurgle",Datenbasis!CW183,IF($O$3="Ogre",Datenbasis!CW196,IF($O$3="Old World Alliance",Datenbasis!CW209,IF($O$3="Orks",Datenbasis!CW222,U135)))))))))</f>
        <v/>
      </c>
      <c r="V115" s="542" t="str">
        <f>IF($O$3="","",IF($O$3="Menschen",Datenbasis!CX131,IF($O$3="Imperial Nobility",Datenbasis!CX144,IF($O$3="Echsenmenschen",Datenbasis!CX157,IF($O$3="Nekromanten",Datenbasis!CX170,IF($O$3="Nurgle",Datenbasis!CX183,IF($O$3="Ogre",Datenbasis!CX196,IF($O$3="Old World Alliance",Datenbasis!CX209,IF($O$3="Orks",Datenbasis!CX222,V135)))))))))</f>
        <v/>
      </c>
      <c r="W115" s="542" t="str">
        <f>IF($O$3="","",IF($O$3="Menschen",Datenbasis!CY131,IF($O$3="Imperial Nobility",Datenbasis!CY144,IF($O$3="Echsenmenschen",Datenbasis!CY157,IF($O$3="Nekromanten",Datenbasis!CY170,IF($O$3="Nurgle",Datenbasis!CY183,IF($O$3="Ogre",Datenbasis!CY196,IF($O$3="Old World Alliance",Datenbasis!CY209,IF($O$3="Orks",Datenbasis!CY222,W135)))))))))</f>
        <v/>
      </c>
      <c r="X115" s="542" t="str">
        <f>IF($O$3="","",IF($O$3="Menschen",Datenbasis!CZ131,IF($O$3="Imperial Nobility",Datenbasis!CZ144,IF($O$3="Echsenmenschen",Datenbasis!CZ157,IF($O$3="Nekromanten",Datenbasis!CZ170,IF($O$3="Nurgle",Datenbasis!CZ183,IF($O$3="Ogre",Datenbasis!CZ196,IF($O$3="Old World Alliance",Datenbasis!CZ209,IF($O$3="Orks",Datenbasis!CZ222,X135)))))))))</f>
        <v/>
      </c>
      <c r="Z115" s="460"/>
      <c r="AA115" s="132">
        <v>2</v>
      </c>
      <c r="AB115" s="127" t="s">
        <v>296</v>
      </c>
      <c r="AC115" s="147"/>
      <c r="AD115" s="148"/>
      <c r="AE115" s="149"/>
      <c r="AF115" s="150"/>
      <c r="AG115" s="151"/>
      <c r="AH115" s="151"/>
      <c r="AI115" s="151"/>
      <c r="AJ115" s="165"/>
      <c r="AK115" s="153"/>
      <c r="AL115" s="154"/>
      <c r="AM115" s="154"/>
      <c r="AN115" s="154"/>
      <c r="AO115" s="155"/>
      <c r="AP115" s="178">
        <f>IF(OR(AC115&gt;0,AD115&gt;0),"P",IF(AE115&gt;0,"S",IF(OR(AF115&gt;0,AG115&gt;0,AH115&gt;0,AI115&gt;0,AJ115&gt;0),"E",0)))</f>
        <v>0</v>
      </c>
      <c r="AQ115" s="236"/>
      <c r="AR115" s="181">
        <f>IF(AC115&gt;0,4,IF(AD115&gt;0,8,IF(AE115&gt;0,12,IF(OR(AF115&gt;0,AG115&gt;0,AH115&gt;0,AI115&gt;0,AJ115&gt;0),16,0))))</f>
        <v>0</v>
      </c>
      <c r="AS115" s="463"/>
      <c r="AT115" s="473"/>
      <c r="AU115" s="182">
        <f>IF(AC115&gt;0,20000,IF(AD115&gt;0,20000,IF(AE115&gt;0,40000,IF(AF115&gt;0,20000,IF(AG115&gt;0,60000,IF(AH115&gt;0,30000,IF(AI115&gt;0,20000,IF(AJ115&gt;0,10000,0))))))))</f>
        <v>0</v>
      </c>
      <c r="AV115" s="562">
        <f>IF(OR(AQ115="Ausweichen",AQ115="Blocken",AQ115="Knochenbrecher",AQ115="Unterstützen"),10000,0)</f>
        <v>0</v>
      </c>
      <c r="AW115" s="557"/>
      <c r="AX115" s="543"/>
      <c r="AY115" s="549"/>
      <c r="AZ115" s="555"/>
    </row>
    <row r="116" spans="2:52" ht="15" thickBot="1" x14ac:dyDescent="0.35">
      <c r="B116" s="203">
        <v>19</v>
      </c>
      <c r="C116" s="204" t="str">
        <f>IF($O$3="","",IF($O$3="Echsenmenschen",Datenbasis!AS172,IF($O$3="Elfen-Union",Datenbasis!AS191,IF($O$3="Gnome - HFP",Datenbasis!AS210,IF($O$3="Gnome - WL",Datenbasis!AS229,IF($O$3="Goblins - DR",Datenbasis!AS248,IF($O$3="Goblins - UH",Datenbasis!AS267,IF($O$3="Gruftkönige",Datenbasis!AS286,IF($O$3="Halblinge - HFP",Datenbasis!AS305,C136)))))))))</f>
        <v/>
      </c>
      <c r="D116" s="207" t="str">
        <f>IF($O$3="","",IF($O$3="Echsenmenschen",Datenbasis!AK172,IF($O$3="Elfen-Union",Datenbasis!AK191,IF($O$3="Gnome - HFP",Datenbasis!AK210,IF($O$3="Gnome - WL",Datenbasis!AK229,IF($O$3="Goblins - DR",Datenbasis!AK248,IF($O$3="Goblins - UH",Datenbasis!AK267,IF($O$3="Gruftkönige",Datenbasis!AK286,IF($O$3="Halblinge - HFP",Datenbasis!AK305,D136)))))))))</f>
        <v/>
      </c>
      <c r="E116" s="67" t="str">
        <f>IF($O$3="","",IF($O$3="Echsenmenschen",Datenbasis!AL172,IF($O$3="Elfen-Union",Datenbasis!AL191,IF($O$3="Gnome - HFP",Datenbasis!AL210,IF($O$3="Gnome - WL",Datenbasis!AL229,IF($O$3="Goblins - DR",Datenbasis!AL248,IF($O$3="Goblins - UH",Datenbasis!AL267,IF($O$3="Gruftkönige",Datenbasis!AL286,IF($O$3="Halblinge - HFP",Datenbasis!AL305,E136)))))))))</f>
        <v/>
      </c>
      <c r="F116" s="67" t="str">
        <f>IF($O$3="","",IF($O$3="Echsenmenschen",Datenbasis!AM172,IF($O$3="Elfen-Union",Datenbasis!AM191,IF($O$3="Gnome - HFP",Datenbasis!AM210,IF($O$3="Gnome - WL",Datenbasis!AM229,IF($O$3="Goblins - DR",Datenbasis!AM248,IF($O$3="Goblins - UH",Datenbasis!AM267,IF($O$3="Gruftkönige",Datenbasis!AM286,IF($O$3="Halblinge - HFP",Datenbasis!AM305,F136)))))))))</f>
        <v/>
      </c>
      <c r="G116" s="67" t="str">
        <f>IF($O$3="","",IF($O$3="Echsenmenschen",Datenbasis!AN172,IF($O$3="Elfen-Union",Datenbasis!AN191,IF($O$3="Gnome - HFP",Datenbasis!AN210,IF($O$3="Gnome - WL",Datenbasis!AN229,IF($O$3="Goblins - DR",Datenbasis!AN248,IF($O$3="Goblins - UH",Datenbasis!AN267,IF($O$3="Gruftkönige",Datenbasis!AN286,IF($O$3="Halblinge - HFP",Datenbasis!AN305,G136)))))))))</f>
        <v/>
      </c>
      <c r="H116" s="67" t="str">
        <f>IF($O$3="","",IF($O$3="Echsenmenschen",Datenbasis!AO172,IF($O$3="Elfen-Union",Datenbasis!AO191,IF($O$3="Gnome - HFP",Datenbasis!AO210,IF($O$3="Gnome - WL",Datenbasis!AO229,IF($O$3="Goblins - DR",Datenbasis!AO248,IF($O$3="Goblins - UH",Datenbasis!AO267,IF($O$3="Gruftkönige",Datenbasis!AO286,IF($O$3="Halblinge - HFP",Datenbasis!AO305,H136)))))))))</f>
        <v/>
      </c>
      <c r="I116" s="67" t="str">
        <f>IF($O$3="","",IF($O$3="Echsenmenschen",Datenbasis!AP172,IF($O$3="Elfen-Union",Datenbasis!AP191,IF($O$3="Gnome - HFP",Datenbasis!AP210,IF($O$3="Gnome - WL",Datenbasis!AP229,IF($O$3="Goblins - DR",Datenbasis!AP248,IF($O$3="Goblins - UH",Datenbasis!AP267,IF($O$3="Gruftkönige",Datenbasis!AP286,IF($O$3="Halblinge - HFP",Datenbasis!AP305,I136)))))))))</f>
        <v/>
      </c>
      <c r="J116" s="542" t="str">
        <f>IF($O$3="","",IF($O$3="Echsenmenschen",Datenbasis!AQ172,IF($O$3="Elfen-Union",Datenbasis!AQ191,IF($O$3="Gnome - HFP",Datenbasis!AQ210,IF($O$3="Gnome - WL",Datenbasis!AQ229,IF($O$3="Goblins - DR",Datenbasis!AQ248,IF($O$3="Goblins - UH",Datenbasis!AQ267,IF($O$3="Gruftkönige",Datenbasis!AQ286,IF($O$3="Halblinge - HFP",Datenbasis!AQ305,I136)))))))))</f>
        <v/>
      </c>
      <c r="K116" s="542" t="str">
        <f>IF($O$3="","",IF($O$3="Menschen",Datenbasis!AR400,IF($O$3="Imperial Nobility",Datenbasis!AR362,IF($O$3="Echsenmenschen",Datenbasis!AR172,IF($O$3="Nekromanten",Datenbasis!AR419,IF($O$3="Nurgle",Datenbasis!AR476,IF($O$3="Ogre",Datenbasis!AR495,IF($O$3="Old World Alliance",Datenbasis!AR533,IF($O$3="Orks",Datenbasis!AR552,K136)))))))))</f>
        <v/>
      </c>
      <c r="L116" s="542" t="str">
        <f>IF($O$3="","",IF($O$3="Menschen",Datenbasis!AS400,IF($O$3="Imperial Nobility",Datenbasis!AS362,IF($O$3="Echsenmenschen",Datenbasis!AS172,IF($O$3="Nekromanten",Datenbasis!AS419,IF($O$3="Nurgle",Datenbasis!AS476,IF($O$3="Ogre",Datenbasis!AS495,IF($O$3="Old World Alliance",Datenbasis!AS533,IF($O$3="Orks",Datenbasis!AS552,L136)))))))))</f>
        <v/>
      </c>
      <c r="M116" s="542" t="str">
        <f>IF($O$3="","",IF($O$3="Menschen",Datenbasis!AU400,IF($O$3="Imperial Nobility",Datenbasis!AU362,IF($O$3="Echsenmenschen",Datenbasis!AU172,IF($O$3="Nekromanten",Datenbasis!AU419,IF($O$3="Nurgle",Datenbasis!AU476,IF($O$3="Ogre",Datenbasis!AU495,IF($O$3="Old World Alliance",Datenbasis!AU533,IF($O$3="Orks",Datenbasis!AU552,M136)))))))))</f>
        <v/>
      </c>
      <c r="N116" s="542" t="str">
        <f>IF($O$3="","",IF($O$3="Menschen",Datenbasis!AV172,IF($O$3="Imperial Nobility",Datenbasis!AV191,IF($O$3="Echsenmenschen",Datenbasis!AV210,IF($O$3="Nekromanten",Datenbasis!AV229,IF($O$3="Nurgle",Datenbasis!AV248,IF($O$3="Ogre",Datenbasis!AV267,IF($O$3="Old World Alliance",Datenbasis!AV286,IF($O$3="Orks",Datenbasis!AV305,N136)))))))))</f>
        <v/>
      </c>
      <c r="O116" s="66" t="str">
        <f>IF($O$3="","",IF($O$3="Echsenmenschen",Datenbasis!AR172,IF($O$3="Elfen-Union",Datenbasis!AR191,IF($O$3="Gnome - HFP",Datenbasis!AR210,IF($O$3="Gnome - WL",Datenbasis!AR229,IF($O$3="Goblins - DR",Datenbasis!AR248,IF($O$3="Goblins - UH",Datenbasis!AR267,IF($O$3="Gruftkönige",Datenbasis!AR286,IF($O$3="Halblinge - HFP",Datenbasis!AR305,I136)))))))))</f>
        <v/>
      </c>
      <c r="P116" s="542" t="str">
        <f>IF($O$3="","",IF($O$3="Echsenmenschen",Datenbasis!AU172,IF($O$3="Elfen-Union",Datenbasis!AU191,IF($O$3="Gnome - HFP",Datenbasis!AU210,IF($O$3="Gnome - WL",Datenbasis!AU229,IF($O$3="Goblins - DR",Datenbasis!AU248,IF($O$3="Goblins - UH",Datenbasis!AU267,IF($O$3="Gruftkönige",Datenbasis!AU286,IF($O$3="Halblinge - HFP",Datenbasis!AU305,I136)))))))))</f>
        <v/>
      </c>
      <c r="Q116" s="542" t="str">
        <f>IF($O$3="","",IF($O$3="Menschen",Datenbasis!CR134,IF($O$3="Imperial Nobility",Datenbasis!CR147,IF($O$3="Echsenmenschen",Datenbasis!CR160,IF($O$3="Nekromanten",Datenbasis!CR173,IF($O$3="Nurgle",Datenbasis!CR186,IF($O$3="Ogre",Datenbasis!CR199,IF($O$3="Old World Alliance",Datenbasis!CR212,IF($O$3="Orks",Datenbasis!CR225,Q136)))))))))</f>
        <v/>
      </c>
      <c r="R116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Alliance",Datenbasis!#REF!,IF($O$3="Orks",Datenbasis!#REF!,R136)))))))))</f>
        <v/>
      </c>
      <c r="S116" s="542" t="str">
        <f>IF($O$3="","",IF($O$3="Menschen",Datenbasis!CS134,IF($O$3="Imperial Nobility",Datenbasis!CS147,IF($O$3="Echsenmenschen",Datenbasis!CS160,IF($O$3="Nekromanten",Datenbasis!CS173,IF($O$3="Nurgle",Datenbasis!CS186,IF($O$3="Ogre",Datenbasis!CS199,IF($O$3="Old World Alliance",Datenbasis!CS212,IF($O$3="Orks",Datenbasis!CS225,S136)))))))))</f>
        <v/>
      </c>
      <c r="T116" s="542" t="str">
        <f>IF($O$3="","",IF($O$3="Menschen",Datenbasis!#REF!,IF($O$3="Imperial Nobility",Datenbasis!#REF!,IF($O$3="Echsenmenschen",Datenbasis!#REF!,IF($O$3="Nekromanten",Datenbasis!#REF!,IF($O$3="Nurgle",Datenbasis!#REF!,IF($O$3="Ogre",Datenbasis!#REF!,IF($O$3="Old World Alliance",Datenbasis!#REF!,IF($O$3="Orks",Datenbasis!#REF!,T136)))))))))</f>
        <v/>
      </c>
      <c r="U116" s="542" t="str">
        <f>IF($O$3="","",IF($O$3="Menschen",Datenbasis!CW132,IF($O$3="Imperial Nobility",Datenbasis!CW145,IF($O$3="Echsenmenschen",Datenbasis!CW158,IF($O$3="Nekromanten",Datenbasis!CW171,IF($O$3="Nurgle",Datenbasis!CW184,IF($O$3="Ogre",Datenbasis!CW197,IF($O$3="Old World Alliance",Datenbasis!CW210,IF($O$3="Orks",Datenbasis!CW223,U136)))))))))</f>
        <v/>
      </c>
      <c r="V116" s="542" t="str">
        <f>IF($O$3="","",IF($O$3="Menschen",Datenbasis!CX132,IF($O$3="Imperial Nobility",Datenbasis!CX145,IF($O$3="Echsenmenschen",Datenbasis!CX158,IF($O$3="Nekromanten",Datenbasis!CX171,IF($O$3="Nurgle",Datenbasis!CX184,IF($O$3="Ogre",Datenbasis!CX197,IF($O$3="Old World Alliance",Datenbasis!CX210,IF($O$3="Orks",Datenbasis!CX223,V136)))))))))</f>
        <v/>
      </c>
      <c r="W116" s="542" t="str">
        <f>IF($O$3="","",IF($O$3="Menschen",Datenbasis!CY132,IF($O$3="Imperial Nobility",Datenbasis!CY145,IF($O$3="Echsenmenschen",Datenbasis!CY158,IF($O$3="Nekromanten",Datenbasis!CY171,IF($O$3="Nurgle",Datenbasis!CY184,IF($O$3="Ogre",Datenbasis!CY197,IF($O$3="Old World Alliance",Datenbasis!CY210,IF($O$3="Orks",Datenbasis!CY223,W136)))))))))</f>
        <v/>
      </c>
      <c r="X116" s="542" t="str">
        <f>IF($O$3="","",IF($O$3="Menschen",Datenbasis!CZ132,IF($O$3="Imperial Nobility",Datenbasis!CZ145,IF($O$3="Echsenmenschen",Datenbasis!CZ158,IF($O$3="Nekromanten",Datenbasis!CZ171,IF($O$3="Nurgle",Datenbasis!CZ184,IF($O$3="Ogre",Datenbasis!CZ197,IF($O$3="Old World Alliance",Datenbasis!CZ210,IF($O$3="Orks",Datenbasis!CZ223,X136)))))))))</f>
        <v/>
      </c>
      <c r="Z116" s="460"/>
      <c r="AA116" s="132">
        <v>3</v>
      </c>
      <c r="AB116" s="127" t="s">
        <v>297</v>
      </c>
      <c r="AC116" s="147"/>
      <c r="AD116" s="148"/>
      <c r="AE116" s="149"/>
      <c r="AF116" s="150"/>
      <c r="AG116" s="151"/>
      <c r="AH116" s="151"/>
      <c r="AI116" s="151"/>
      <c r="AJ116" s="165"/>
      <c r="AK116" s="153"/>
      <c r="AL116" s="154"/>
      <c r="AM116" s="154"/>
      <c r="AN116" s="154"/>
      <c r="AO116" s="155"/>
      <c r="AP116" s="178">
        <f>IF(OR(AC116&gt;0,AD116&gt;0),"P",IF(AE116&gt;0,"S",IF(OR(AF116&gt;0,AG116&gt;0,AH116&gt;0,AI116&gt;0,AJ116&gt;0),"E",0)))</f>
        <v>0</v>
      </c>
      <c r="AQ116" s="236"/>
      <c r="AR116" s="181">
        <f>IF(AC116&gt;0,6,IF(AD116&gt;0,12,IF(AE116&gt;0,16,IF(OR(AF116&gt;0,AG116&gt;0,AH116&gt;0,AI116&gt;0,AJ116&gt;0),20,0))))</f>
        <v>0</v>
      </c>
      <c r="AS116" s="463"/>
      <c r="AT116" s="473"/>
      <c r="AU116" s="182">
        <f>IF(AC116&gt;0,20000,IF(AD116&gt;0,20000,IF(AE116&gt;0,40000,IF(AF116&gt;0,20000,IF(AG116&gt;0,60000,IF(AH116&gt;0,30000,IF(AI116&gt;0,20000,IF(AJ116&gt;0,10000,0))))))))</f>
        <v>0</v>
      </c>
      <c r="AV116" s="562">
        <f>IF(OR(AQ116="Ausweichen",AQ116="Blocken",AQ116="Knochenbrecher",AQ116="Unterstützen"),10000,0)</f>
        <v>0</v>
      </c>
      <c r="AW116" s="557"/>
      <c r="AX116" s="543"/>
      <c r="AY116" s="549"/>
      <c r="AZ116" s="555"/>
    </row>
    <row r="117" spans="2:52" ht="15" thickBot="1" x14ac:dyDescent="0.35">
      <c r="B117" s="204"/>
      <c r="C117" s="204"/>
      <c r="D117" s="204"/>
      <c r="Z117" s="460"/>
      <c r="AA117" s="132">
        <v>4</v>
      </c>
      <c r="AB117" s="127" t="s">
        <v>298</v>
      </c>
      <c r="AC117" s="147"/>
      <c r="AD117" s="148"/>
      <c r="AE117" s="149"/>
      <c r="AF117" s="150"/>
      <c r="AG117" s="151"/>
      <c r="AH117" s="151"/>
      <c r="AI117" s="151"/>
      <c r="AJ117" s="165"/>
      <c r="AK117" s="153"/>
      <c r="AL117" s="154"/>
      <c r="AM117" s="154"/>
      <c r="AN117" s="154"/>
      <c r="AO117" s="155"/>
      <c r="AP117" s="178">
        <f>IF(OR(AC117&gt;0,AD117&gt;0),"P",IF(AE117&gt;0,"S",IF(OR(AF117&gt;0,AG117&gt;0,AH117&gt;0,AI117&gt;0,AJ117&gt;0),"E",0)))</f>
        <v>0</v>
      </c>
      <c r="AQ117" s="236"/>
      <c r="AR117" s="181">
        <f>IF(AC117&gt;0,8,IF(AD117&gt;0,16,IF(AE117&gt;0,20,IF(OR(AF117&gt;0,AG117&gt;0,AH117&gt;0,AI117&gt;0,AJ117&gt;0),24,0))))</f>
        <v>0</v>
      </c>
      <c r="AS117" s="463"/>
      <c r="AT117" s="473"/>
      <c r="AU117" s="182">
        <f>IF(AC117&gt;0,20000,IF(AD117&gt;0,20000,IF(AE117&gt;0,40000,IF(AF117&gt;0,20000,IF(AG117&gt;0,60000,IF(AH117&gt;0,30000,IF(AI117&gt;0,20000,IF(AJ117&gt;0,10000,0))))))))</f>
        <v>0</v>
      </c>
      <c r="AV117" s="562">
        <f>IF(OR(AQ117="Ausweichen",AQ117="Blocken",AQ117="Knochenbrecher",AQ117="Unterstützen"),10000,0)</f>
        <v>0</v>
      </c>
      <c r="AW117" s="557"/>
      <c r="AX117" s="543"/>
      <c r="AY117" s="549"/>
      <c r="AZ117" s="555"/>
    </row>
    <row r="118" spans="2:52" x14ac:dyDescent="0.3">
      <c r="B118" s="203">
        <v>1</v>
      </c>
      <c r="C118" s="204" t="str">
        <f>IF($O$3="","",IF($O$3="Halblinge - WL",Datenbasis!AS306,IF($O$3="Hochelfen",Datenbasis!AS325,IF($O$3="Imperialer Adel",Datenbasis!AS344,IF($O$3="Khorne",Datenbasis!AS363,IF($O$3="Menschen",Datenbasis!AS382,IF($O$3="Nekromanten",Datenbasis!AS401,IF($O$3="Norse - AWK",Datenbasis!AK420,IF($O$3="Norse - CC",Datenbasis!AS439,C138)))))))))</f>
        <v/>
      </c>
      <c r="D118" s="205" t="str">
        <f>IF($O$3="","",IF($O$3="Halblinge - WL",Datenbasis!AK306,IF($O$3="Hochelfen",Datenbasis!AK325,IF($O$3="Imperialer Adel",Datenbasis!AK344,IF($O$3="Khorne",Datenbasis!AK363,IF($O$3="Menschen",Datenbasis!AK382,IF($O$3="Nekromanten",Datenbasis!AK401,IF($O$3="Norse - AWK",Datenbasis!AK420,IF($O$3="Norse - CC",Datenbasis!AK439,D138)))))))))</f>
        <v/>
      </c>
      <c r="E118" s="67" t="str">
        <f>IF($O$3="","",IF($O$3="Halblinge - WL",Datenbasis!AL306,IF($O$3="Hochelfen",Datenbasis!AL325,IF($O$3="Imperialer Adel",Datenbasis!AL344,IF($O$3="Khorne",Datenbasis!AL363,IF($O$3="Menschen",Datenbasis!AL382,IF($O$3="Nekromanten",Datenbasis!AL401,IF($O$3="Norse - AWK",Datenbasis!AL420,IF($O$3="Norse - CC",Datenbasis!AL439,E138)))))))))</f>
        <v/>
      </c>
      <c r="F118" s="67" t="str">
        <f>IF($O$3="","",IF($O$3="Halblinge - WL",Datenbasis!AM306,IF($O$3="Hochelfen",Datenbasis!AM325,IF($O$3="Imperialer Adel",Datenbasis!AM344,IF($O$3="Khorne",Datenbasis!AM363,IF($O$3="Menschen",Datenbasis!AM382,IF($O$3="Nekromanten",Datenbasis!AM401,IF($O$3="Norse - AWK",Datenbasis!AM420,IF($O$3="Norse - CC",Datenbasis!AM439,F138)))))))))</f>
        <v/>
      </c>
      <c r="G118" s="67" t="str">
        <f>IF($O$3="","",IF($O$3="Halblinge - WL",Datenbasis!AN306,IF($O$3="Hochelfen",Datenbasis!AN325,IF($O$3="Imperialer Adel",Datenbasis!AN344,IF($O$3="Khorne",Datenbasis!AN363,IF($O$3="Menschen",Datenbasis!AN382,IF($O$3="Nekromanten",Datenbasis!AN401,IF($O$3="Norse - AWK",Datenbasis!AN420,IF($O$3="Norse - CC",Datenbasis!AN439,G138)))))))))</f>
        <v/>
      </c>
      <c r="H118" s="67" t="str">
        <f>IF($O$3="","",IF($O$3="Halblinge - WL",Datenbasis!AO306,IF($O$3="Hochelfen",Datenbasis!AO325,IF($O$3="Imperialer Adel",Datenbasis!AO344,IF($O$3="Khorne",Datenbasis!AO363,IF($O$3="Menschen",Datenbasis!AO382,IF($O$3="Nekromanten",Datenbasis!AO401,IF($O$3="Norse - AWK",Datenbasis!AO420,IF($O$3="Norse - CC",Datenbasis!AO439,H138)))))))))</f>
        <v/>
      </c>
      <c r="I118" s="67" t="str">
        <f>IF($O$3="","",IF($O$3="Halblinge - WL",Datenbasis!AP306,IF($O$3="Hochelfen",Datenbasis!AP325,IF($O$3="Imperialer Adel",Datenbasis!AP344,IF($O$3="Khorne",Datenbasis!AP363,IF($O$3="Menschen",Datenbasis!AP382,IF($O$3="Nekromanten",Datenbasis!AP401,IF($O$3="Norse - AWK",Datenbasis!AP420,IF($O$3="Norse - CC",Datenbasis!AP439,I138)))))))))</f>
        <v/>
      </c>
      <c r="J118" s="542" t="str">
        <f>IF($O$3="","",IF($O$3="Halblinge - WL",Datenbasis!AQ306,IF($O$3="Hochelfen",Datenbasis!AQ325,IF($O$3="Imperialer Adel",Datenbasis!AQ344,IF($O$3="Khorne",Datenbasis!AQ363,IF($O$3="Menschen",Datenbasis!AQ382,IF($O$3="Nekromanten",Datenbasis!AQ401,IF($O$3="Norse - AWK",Datenbasis!AQ420,IF($O$3="Norse - CC",Datenbasis!AQ439,J138)))))))))</f>
        <v/>
      </c>
      <c r="K118" s="542" t="str">
        <f>IF($O$3="","",IF($O$3="Halblinge - WL",Datenbasis!AR306,IF($O$3="Hochelfen",Datenbasis!AR325,IF($O$3="Imperialer Adel",Datenbasis!AR344,IF($O$3="Khorne",Datenbasis!AR363,IF($O$3="Menschen",Datenbasis!AR382,IF($O$3="Nekromanten",Datenbasis!AR401,IF($O$3="Norse - AWK",Datenbasis!AR420,IF($O$3="Norse - CC",Datenbasis!AR439,K138)))))))))</f>
        <v/>
      </c>
      <c r="L118" s="542" t="str">
        <f>IF($O$3="","",IF($O$3="Halblinge - WL",Datenbasis!AS306,IF($O$3="Hochelfen",Datenbasis!AS325,IF($O$3="Imperialer Adel",Datenbasis!AS344,IF($O$3="Khorne",Datenbasis!AS363,IF($O$3="Menschen",Datenbasis!AS382,IF($O$3="Nekromanten",Datenbasis!AS401,IF($O$3="Norse - AWK",Datenbasis!AS420,IF($O$3="Norse - CC",Datenbasis!AS439,L138)))))))))</f>
        <v/>
      </c>
      <c r="M118" s="542" t="str">
        <f>IF($O$3="","",IF($O$3="Halblinge - WL",Datenbasis!AT306,IF($O$3="Hochelfen",Datenbasis!AT325,IF($O$3="Imperialer Adel",Datenbasis!AT344,IF($O$3="Khorne",Datenbasis!AT363,IF($O$3="Menschen",Datenbasis!AT382,IF($O$3="Nekromanten",Datenbasis!AT401,IF($O$3="Norse - AWK",Datenbasis!AT420,IF($O$3="Norse - CC",Datenbasis!AT439,M138)))))))))</f>
        <v/>
      </c>
      <c r="N118" s="542" t="str">
        <f>IF($O$3="","",IF($O$3="Halblinge - WL",Datenbasis!AU306,IF($O$3="Hochelfen",Datenbasis!AU325,IF($O$3="Imperialer Adel",Datenbasis!AU344,IF($O$3="Khorne",Datenbasis!AU363,IF($O$3="Menschen",Datenbasis!AU382,IF($O$3="Nekromanten",Datenbasis!AU401,IF($O$3="Norse - AWK",Datenbasis!AU420,IF($O$3="Norse - CC",Datenbasis!AU439,N138)))))))))</f>
        <v/>
      </c>
      <c r="O118" s="66" t="str">
        <f>IF($O$3="","",IF($O$3="Halblinge - WL",Datenbasis!AR306,IF($O$3="Hochelfen",Datenbasis!AR325,IF($O$3="Imperialer Adel",Datenbasis!AR344,IF($O$3="Khorne",Datenbasis!AR363,IF($O$3="Menschen",Datenbasis!AR382,IF($O$3="Nekromanten",Datenbasis!AR401,IF($O$3="Norse - AWK",Datenbasis!AR420,IF($O$3="Norse - CC",Datenbasis!AR439,O138)))))))))</f>
        <v/>
      </c>
      <c r="P118" s="542" t="str">
        <f>IF($O$3="","",IF($O$3="Halblinge - WL",Datenbasis!AU306,IF($O$3="Hochelfen",Datenbasis!AU325,IF($O$3="Imperialer Adel",Datenbasis!AU344,IF($O$3="Khorne",Datenbasis!AU363,IF($O$3="Menschen",Datenbasis!AU382,IF($O$3="Nekromanten",Datenbasis!AU401,IF($O$3="Norse - AWK",Datenbasis!AU420,IF($O$3="Norse - CC",Datenbasis!AU439,P138)))))))))</f>
        <v/>
      </c>
      <c r="Q118" s="542" t="str">
        <f>IF($O$3="","",IF($O$3="Halblinge - WL",Datenbasis!AX306,IF($O$3="Hochelfen",Datenbasis!AX325,IF($O$3="Imperialer Adel",Datenbasis!AX344,IF($O$3="Khorne",Datenbasis!AX363,IF($O$3="Menschen",Datenbasis!AX382,IF($O$3="Nekromanten",Datenbasis!AX401,IF($O$3="Norse - AWK",Datenbasis!AX420,IF($O$3="Norse - CC",Datenbasis!AX439,Q138)))))))))</f>
        <v/>
      </c>
      <c r="R118" s="542" t="str">
        <f>IF($O$3="","",IF($O$3="Halblinge - WL",Datenbasis!AY306,IF($O$3="Hochelfen",Datenbasis!AY325,IF($O$3="Imperialer Adel",Datenbasis!AY344,IF($O$3="Khorne",Datenbasis!AY363,IF($O$3="Menschen",Datenbasis!AY382,IF($O$3="Nekromanten",Datenbasis!AY401,IF($O$3="Norse - AWK",Datenbasis!AY420,IF($O$3="Norse - CC",Datenbasis!AY439,R138)))))))))</f>
        <v/>
      </c>
      <c r="S118" s="542" t="str">
        <f>IF($O$3="","",IF($O$3="Halblinge - WL",Datenbasis!AZ306,IF($O$3="Hochelfen",Datenbasis!AZ325,IF($O$3="Imperialer Adel",Datenbasis!AZ344,IF($O$3="Khorne",Datenbasis!AZ363,IF($O$3="Menschen",Datenbasis!AZ382,IF($O$3="Nekromanten",Datenbasis!AZ401,IF($O$3="Norse - AWK",Datenbasis!AZ420,IF($O$3="Norse - CC",Datenbasis!AZ439,S138)))))))))</f>
        <v/>
      </c>
      <c r="T118" s="542" t="str">
        <f>IF($O$3="","",IF($O$3="Halblinge - WL",Datenbasis!BA306,IF($O$3="Hochelfen",Datenbasis!BA325,IF($O$3="Imperialer Adel",Datenbasis!BA344,IF($O$3="Khorne",Datenbasis!BA363,IF($O$3="Menschen",Datenbasis!BA382,IF($O$3="Nekromanten",Datenbasis!BA401,IF($O$3="Norse - AWK",Datenbasis!BA420,IF($O$3="Norse - CC",Datenbasis!BA439,T138)))))))))</f>
        <v/>
      </c>
      <c r="U118" s="542" t="str">
        <f>IF($O$3="","",IF($O$3="Halblinge - WL",Datenbasis!BB306,IF($O$3="Hochelfen",Datenbasis!BB325,IF($O$3="Imperialer Adel",Datenbasis!BB344,IF($O$3="Khorne",Datenbasis!BB363,IF($O$3="Menschen",Datenbasis!BB382,IF($O$3="Nekromanten",Datenbasis!BB401,IF($O$3="Norse - AWK",Datenbasis!BB420,IF($O$3="Norse - CC",Datenbasis!BB439,U138)))))))))</f>
        <v/>
      </c>
      <c r="V118" s="542" t="str">
        <f>IF($O$3="","",IF($O$3="Halblinge - WL",Datenbasis!BC306,IF($O$3="Hochelfen",Datenbasis!BC325,IF($O$3="Imperialer Adel",Datenbasis!BC344,IF($O$3="Khorne",Datenbasis!BC363,IF($O$3="Menschen",Datenbasis!BC382,IF($O$3="Nekromanten",Datenbasis!BC401,IF($O$3="Norse - AWK",Datenbasis!BC420,IF($O$3="Norse - CC",Datenbasis!BC439,V138)))))))))</f>
        <v/>
      </c>
      <c r="W118" s="542" t="str">
        <f>IF($O$3="","",IF($O$3="Halblinge - WL",Datenbasis!BD306,IF($O$3="Hochelfen",Datenbasis!BD325,IF($O$3="Imperialer Adel",Datenbasis!BD344,IF($O$3="Khorne",Datenbasis!BD363,IF($O$3="Menschen",Datenbasis!BD382,IF($O$3="Nekromanten",Datenbasis!BD401,IF($O$3="Norse - AWK",Datenbasis!BD420,IF($O$3="Norse - CC",Datenbasis!BD439,W138)))))))))</f>
        <v/>
      </c>
      <c r="X118" s="542" t="str">
        <f>IF($O$3="","",IF($O$3="Halblinge - WL",Datenbasis!BE306,IF($O$3="Hochelfen",Datenbasis!BE325,IF($O$3="Imperialer Adel",Datenbasis!BE344,IF($O$3="Khorne",Datenbasis!BE363,IF($O$3="Menschen",Datenbasis!BE382,IF($O$3="Nekromanten",Datenbasis!BE401,IF($O$3="Norse - AWK",Datenbasis!BE420,IF($O$3="Norse - CC",Datenbasis!BE439,X138)))))))))</f>
        <v/>
      </c>
      <c r="Z118" s="460"/>
      <c r="AA118" s="132">
        <v>5</v>
      </c>
      <c r="AB118" s="127" t="s">
        <v>299</v>
      </c>
      <c r="AC118" s="147"/>
      <c r="AD118" s="148"/>
      <c r="AE118" s="149"/>
      <c r="AF118" s="150"/>
      <c r="AG118" s="151"/>
      <c r="AH118" s="151"/>
      <c r="AI118" s="151"/>
      <c r="AJ118" s="165"/>
      <c r="AK118" s="153"/>
      <c r="AL118" s="154"/>
      <c r="AM118" s="154"/>
      <c r="AN118" s="154"/>
      <c r="AO118" s="155"/>
      <c r="AP118" s="178">
        <f>IF(OR(AC118&gt;0,AD118&gt;0),"P",IF(AE118&gt;0,"S",IF(OR(AF118&gt;0,AG118&gt;0,AH118&gt;0,AI118&gt;0,AJ118&gt;0),"E",0)))</f>
        <v>0</v>
      </c>
      <c r="AQ118" s="236"/>
      <c r="AR118" s="181">
        <f>IF(AC118&gt;0,10,IF(AD118&gt;0,20,IF(AE118&gt;0,24,IF(OR(AF118&gt;0,AG118&gt;0,AH118&gt;0,AI118&gt;0,AJ118&gt;0),28,0))))</f>
        <v>0</v>
      </c>
      <c r="AS118" s="463"/>
      <c r="AT118" s="473"/>
      <c r="AU118" s="182">
        <f>IF(AC118&gt;0,20000,IF(AD118&gt;0,20000,IF(AE118&gt;0,40000,IF(AF118&gt;0,20000,IF(AG118&gt;0,60000,IF(AH118&gt;0,30000,IF(AI118&gt;0,20000,IF(AJ118&gt;0,10000,0))))))))</f>
        <v>0</v>
      </c>
      <c r="AV118" s="562">
        <f>IF(OR(AQ118="Ausweichen",AQ118="Blocken",AQ118="Knochenbrecher",AQ118="Unterstützen"),10000,0)</f>
        <v>0</v>
      </c>
      <c r="AW118" s="557"/>
      <c r="AX118" s="543"/>
      <c r="AY118" s="549"/>
      <c r="AZ118" s="555"/>
    </row>
    <row r="119" spans="2:52" ht="15" thickBot="1" x14ac:dyDescent="0.35">
      <c r="B119" s="203">
        <v>2</v>
      </c>
      <c r="C119" s="204" t="str">
        <f>IF($O$3="","",IF($O$3="Halblinge - WL",Datenbasis!AS307,IF($O$3="Hochelfen",Datenbasis!AS326,IF($O$3="Imperialer Adel",Datenbasis!AS345,IF($O$3="Khorne",Datenbasis!AS364,IF($O$3="Menschen",Datenbasis!AS383,IF($O$3="Nekromanten",Datenbasis!AS402,IF($O$3="Norse - AWK",Datenbasis!AK421,IF($O$3="Norse - CC",Datenbasis!AS440,C139)))))))))</f>
        <v/>
      </c>
      <c r="D119" s="206" t="str">
        <f>IF($O$3="","",IF($O$3="Halblinge - WL",Datenbasis!AK307,IF($O$3="Hochelfen",Datenbasis!AK326,IF($O$3="Imperialer Adel",Datenbasis!AK345,IF($O$3="Khorne",Datenbasis!AK364,IF($O$3="Menschen",Datenbasis!AK383,IF($O$3="Nekromanten",Datenbasis!AK402,IF($O$3="Norse - AWK",Datenbasis!AK421,IF($O$3="Norse - CC",Datenbasis!AK440,D139)))))))))</f>
        <v/>
      </c>
      <c r="E119" s="67" t="str">
        <f>IF($O$3="","",IF($O$3="Halblinge - WL",Datenbasis!AL307,IF($O$3="Hochelfen",Datenbasis!AL326,IF($O$3="Imperialer Adel",Datenbasis!AL345,IF($O$3="Khorne",Datenbasis!AL364,IF($O$3="Menschen",Datenbasis!AL383,IF($O$3="Nekromanten",Datenbasis!AL402,IF($O$3="Norse - AWK",Datenbasis!AL421,IF($O$3="Norse - CC",Datenbasis!AL440,E139)))))))))</f>
        <v/>
      </c>
      <c r="F119" s="67" t="str">
        <f>IF($O$3="","",IF($O$3="Halblinge - WL",Datenbasis!AM307,IF($O$3="Hochelfen",Datenbasis!AM326,IF($O$3="Imperialer Adel",Datenbasis!AM345,IF($O$3="Khorne",Datenbasis!AM364,IF($O$3="Menschen",Datenbasis!AM383,IF($O$3="Nekromanten",Datenbasis!AM402,IF($O$3="Norse - AWK",Datenbasis!AM421,IF($O$3="Norse - CC",Datenbasis!AM440,F139)))))))))</f>
        <v/>
      </c>
      <c r="G119" s="67" t="str">
        <f>IF($O$3="","",IF($O$3="Halblinge - WL",Datenbasis!AN307,IF($O$3="Hochelfen",Datenbasis!AN326,IF($O$3="Imperialer Adel",Datenbasis!AN345,IF($O$3="Khorne",Datenbasis!AN364,IF($O$3="Menschen",Datenbasis!AN383,IF($O$3="Nekromanten",Datenbasis!AN402,IF($O$3="Norse - AWK",Datenbasis!AN421,IF($O$3="Norse - CC",Datenbasis!AN440,G139)))))))))</f>
        <v/>
      </c>
      <c r="H119" s="67" t="str">
        <f>IF($O$3="","",IF($O$3="Halblinge - WL",Datenbasis!AO307,IF($O$3="Hochelfen",Datenbasis!AO326,IF($O$3="Imperialer Adel",Datenbasis!AO345,IF($O$3="Khorne",Datenbasis!AO364,IF($O$3="Menschen",Datenbasis!AO383,IF($O$3="Nekromanten",Datenbasis!AO402,IF($O$3="Norse - AWK",Datenbasis!AO421,IF($O$3="Norse - CC",Datenbasis!AO440,H139)))))))))</f>
        <v/>
      </c>
      <c r="I119" s="67" t="str">
        <f>IF($O$3="","",IF($O$3="Halblinge - WL",Datenbasis!AP307,IF($O$3="Hochelfen",Datenbasis!AP326,IF($O$3="Imperialer Adel",Datenbasis!AP345,IF($O$3="Khorne",Datenbasis!AP364,IF($O$3="Menschen",Datenbasis!AP383,IF($O$3="Nekromanten",Datenbasis!AP402,IF($O$3="Norse - AWK",Datenbasis!AP421,IF($O$3="Norse - CC",Datenbasis!AP440,I139)))))))))</f>
        <v/>
      </c>
      <c r="J119" s="542" t="str">
        <f>IF($O$3="","",IF($O$3="Halblinge - WL",Datenbasis!AQ307,IF($O$3="Hochelfen",Datenbasis!AQ326,IF($O$3="Imperialer Adel",Datenbasis!AQ345,IF($O$3="Khorne",Datenbasis!AQ364,IF($O$3="Menschen",Datenbasis!AQ383,IF($O$3="Nekromanten",Datenbasis!AQ402,IF($O$3="Norse - AWK",Datenbasis!AQ421,IF($O$3="Norse - CC",Datenbasis!AQ440,J139)))))))))</f>
        <v/>
      </c>
      <c r="K119" s="542" t="str">
        <f>IF($O$3="","",IF($O$3="Halblinge - WL",Datenbasis!AR307,IF($O$3="Hochelfen",Datenbasis!AR326,IF($O$3="Imperialer Adel",Datenbasis!AR345,IF($O$3="Khorne",Datenbasis!AR364,IF($O$3="Menschen",Datenbasis!AR383,IF($O$3="Nekromanten",Datenbasis!AR402,IF($O$3="Norse - AWK",Datenbasis!AR421,IF($O$3="Norse - CC",Datenbasis!AR440,K139)))))))))</f>
        <v/>
      </c>
      <c r="L119" s="542" t="str">
        <f>IF($O$3="","",IF($O$3="Halblinge - WL",Datenbasis!AS307,IF($O$3="Hochelfen",Datenbasis!AS326,IF($O$3="Imperialer Adel",Datenbasis!AS345,IF($O$3="Khorne",Datenbasis!AS364,IF($O$3="Menschen",Datenbasis!AS383,IF($O$3="Nekromanten",Datenbasis!AS402,IF($O$3="Norse - AWK",Datenbasis!AS421,IF($O$3="Norse - CC",Datenbasis!AS440,L139)))))))))</f>
        <v/>
      </c>
      <c r="M119" s="542" t="str">
        <f>IF($O$3="","",IF($O$3="Halblinge - WL",Datenbasis!AT307,IF($O$3="Hochelfen",Datenbasis!AT326,IF($O$3="Imperialer Adel",Datenbasis!AT345,IF($O$3="Khorne",Datenbasis!AT364,IF($O$3="Menschen",Datenbasis!AT383,IF($O$3="Nekromanten",Datenbasis!AT402,IF($O$3="Norse - AWK",Datenbasis!AT421,IF($O$3="Norse - CC",Datenbasis!AT440,M139)))))))))</f>
        <v/>
      </c>
      <c r="N119" s="542" t="str">
        <f>IF($O$3="","",IF($O$3="Halblinge - WL",Datenbasis!AU307,IF($O$3="Hochelfen",Datenbasis!AU326,IF($O$3="Imperialer Adel",Datenbasis!AU345,IF($O$3="Khorne",Datenbasis!AU364,IF($O$3="Menschen",Datenbasis!AU383,IF($O$3="Nekromanten",Datenbasis!AU402,IF($O$3="Norse - AWK",Datenbasis!AU421,IF($O$3="Norse - CC",Datenbasis!AU440,N139)))))))))</f>
        <v/>
      </c>
      <c r="O119" s="66" t="str">
        <f>IF($O$3="","",IF($O$3="Halblinge - WL",Datenbasis!AR307,IF($O$3="Hochelfen",Datenbasis!AR326,IF($O$3="Imperialer Adel",Datenbasis!AR345,IF($O$3="Khorne",Datenbasis!AR364,IF($O$3="Menschen",Datenbasis!AR383,IF($O$3="Nekromanten",Datenbasis!AR402,IF($O$3="Norse - AWK",Datenbasis!AR421,IF($O$3="Norse - CC",Datenbasis!AR440,O139)))))))))</f>
        <v/>
      </c>
      <c r="P119" s="542" t="str">
        <f>IF($O$3="","",IF($O$3="Halblinge - WL",Datenbasis!AU307,IF($O$3="Hochelfen",Datenbasis!AU326,IF($O$3="Imperialer Adel",Datenbasis!AU345,IF($O$3="Khorne",Datenbasis!AU364,IF($O$3="Menschen",Datenbasis!AU383,IF($O$3="Nekromanten",Datenbasis!AU402,IF($O$3="Norse - AWK",Datenbasis!AU421,IF($O$3="Norse - CC",Datenbasis!AU440,P139)))))))))</f>
        <v/>
      </c>
      <c r="Q119" s="542" t="str">
        <f>IF($O$3="","",IF($O$3="Halblinge - WL",Datenbasis!AX307,IF($O$3="Hochelfen",Datenbasis!AX326,IF($O$3="Imperialer Adel",Datenbasis!AX345,IF($O$3="Khorne",Datenbasis!AX364,IF($O$3="Menschen",Datenbasis!AX383,IF($O$3="Nekromanten",Datenbasis!AX402,IF($O$3="Norse - AWK",Datenbasis!AX421,IF($O$3="Norse - CC",Datenbasis!AX440,Q139)))))))))</f>
        <v/>
      </c>
      <c r="R119" s="542" t="str">
        <f>IF($O$3="","",IF($O$3="Halblinge - WL",Datenbasis!AY307,IF($O$3="Hochelfen",Datenbasis!AY326,IF($O$3="Imperialer Adel",Datenbasis!AY345,IF($O$3="Khorne",Datenbasis!AY364,IF($O$3="Menschen",Datenbasis!AY383,IF($O$3="Nekromanten",Datenbasis!AY402,IF($O$3="Norse - AWK",Datenbasis!AY421,IF($O$3="Norse - CC",Datenbasis!AY440,R139)))))))))</f>
        <v/>
      </c>
      <c r="S119" s="542" t="str">
        <f>IF($O$3="","",IF($O$3="Halblinge - WL",Datenbasis!AZ307,IF($O$3="Hochelfen",Datenbasis!AZ326,IF($O$3="Imperialer Adel",Datenbasis!AZ345,IF($O$3="Khorne",Datenbasis!AZ364,IF($O$3="Menschen",Datenbasis!AZ383,IF($O$3="Nekromanten",Datenbasis!AZ402,IF($O$3="Norse - AWK",Datenbasis!AZ421,IF($O$3="Norse - CC",Datenbasis!AZ440,S139)))))))))</f>
        <v/>
      </c>
      <c r="T119" s="542" t="str">
        <f>IF($O$3="","",IF($O$3="Halblinge - WL",Datenbasis!BA307,IF($O$3="Hochelfen",Datenbasis!BA326,IF($O$3="Imperialer Adel",Datenbasis!BA345,IF($O$3="Khorne",Datenbasis!BA364,IF($O$3="Menschen",Datenbasis!BA383,IF($O$3="Nekromanten",Datenbasis!BA402,IF($O$3="Norse - AWK",Datenbasis!BA421,IF($O$3="Norse - CC",Datenbasis!BA440,T139)))))))))</f>
        <v/>
      </c>
      <c r="U119" s="542" t="str">
        <f>IF($O$3="","",IF($O$3="Halblinge - WL",Datenbasis!BB307,IF($O$3="Hochelfen",Datenbasis!BB326,IF($O$3="Imperialer Adel",Datenbasis!BB345,IF($O$3="Khorne",Datenbasis!BB364,IF($O$3="Menschen",Datenbasis!BB383,IF($O$3="Nekromanten",Datenbasis!BB402,IF($O$3="Norse - AWK",Datenbasis!BB421,IF($O$3="Norse - CC",Datenbasis!BB440,U139)))))))))</f>
        <v/>
      </c>
      <c r="V119" s="542" t="str">
        <f>IF($O$3="","",IF($O$3="Halblinge - WL",Datenbasis!BC307,IF($O$3="Hochelfen",Datenbasis!BC326,IF($O$3="Imperialer Adel",Datenbasis!BC345,IF($O$3="Khorne",Datenbasis!BC364,IF($O$3="Menschen",Datenbasis!BC383,IF($O$3="Nekromanten",Datenbasis!BC402,IF($O$3="Norse - AWK",Datenbasis!BC421,IF($O$3="Norse - CC",Datenbasis!BC440,V139)))))))))</f>
        <v/>
      </c>
      <c r="W119" s="542" t="str">
        <f>IF($O$3="","",IF($O$3="Halblinge - WL",Datenbasis!BD307,IF($O$3="Hochelfen",Datenbasis!BD326,IF($O$3="Imperialer Adel",Datenbasis!BD345,IF($O$3="Khorne",Datenbasis!BD364,IF($O$3="Menschen",Datenbasis!BD383,IF($O$3="Nekromanten",Datenbasis!BD402,IF($O$3="Norse - AWK",Datenbasis!BD421,IF($O$3="Norse - CC",Datenbasis!BD440,W139)))))))))</f>
        <v/>
      </c>
      <c r="X119" s="542" t="str">
        <f>IF($O$3="","",IF($O$3="Halblinge - WL",Datenbasis!BE307,IF($O$3="Hochelfen",Datenbasis!BE326,IF($O$3="Imperialer Adel",Datenbasis!BE345,IF($O$3="Khorne",Datenbasis!BE364,IF($O$3="Menschen",Datenbasis!BE383,IF($O$3="Nekromanten",Datenbasis!BE402,IF($O$3="Norse - AWK",Datenbasis!BE421,IF($O$3="Norse - CC",Datenbasis!BE440,X139)))))))))</f>
        <v/>
      </c>
      <c r="Z119" s="461"/>
      <c r="AA119" s="133">
        <v>6</v>
      </c>
      <c r="AB119" s="128" t="s">
        <v>300</v>
      </c>
      <c r="AC119" s="156"/>
      <c r="AD119" s="157"/>
      <c r="AE119" s="158"/>
      <c r="AF119" s="159"/>
      <c r="AG119" s="160"/>
      <c r="AH119" s="160"/>
      <c r="AI119" s="160"/>
      <c r="AJ119" s="166"/>
      <c r="AK119" s="162"/>
      <c r="AL119" s="163"/>
      <c r="AM119" s="163"/>
      <c r="AN119" s="163"/>
      <c r="AO119" s="164"/>
      <c r="AP119" s="179">
        <f>IF(OR(AC119&gt;0,AD119&gt;0),"P",IF(AE119&gt;0,"S",IF(OR(AF119&gt;0,AG119&gt;0,AH119&gt;0,AI119&gt;0,AJ119&gt;0),"E",0)))</f>
        <v>0</v>
      </c>
      <c r="AQ119" s="237"/>
      <c r="AR119" s="183">
        <f>IF(AC119&gt;0,15,IF(AD119&gt;0,30,IF(AE119&gt;0,34,IF(OR(AF119&gt;0,AG119&gt;0,AH119&gt;0,AI119&gt;0,AJ119&gt;0),38,0))))</f>
        <v>0</v>
      </c>
      <c r="AS119" s="464"/>
      <c r="AT119" s="474"/>
      <c r="AU119" s="184">
        <f>IF(AC119&gt;0,20000,IF(AD119&gt;0,20000,IF(AE119&gt;0,40000,IF(AF119&gt;0,20000,IF(AG119&gt;0,60000,IF(AH119&gt;0,30000,IF(AI119&gt;0,20000,IF(AJ119&gt;0,10000,0))))))))</f>
        <v>0</v>
      </c>
      <c r="AV119" s="563">
        <f>IF(OR(AQ119="Ausweichen",AQ119="Blocken",AQ119="Knochenbrecher",AQ119="Unterstützen"),10000,0)</f>
        <v>0</v>
      </c>
      <c r="AW119" s="558"/>
      <c r="AX119" s="544"/>
      <c r="AY119" s="550"/>
      <c r="AZ119" s="555"/>
    </row>
    <row r="120" spans="2:52" x14ac:dyDescent="0.3">
      <c r="B120" s="203">
        <v>3</v>
      </c>
      <c r="C120" s="204" t="str">
        <f>IF($O$3="","",IF($O$3="Halblinge - WL",Datenbasis!AS308,IF($O$3="Hochelfen",Datenbasis!AS327,IF($O$3="Imperialer Adel",Datenbasis!AS346,IF($O$3="Khorne",Datenbasis!AS365,IF($O$3="Menschen",Datenbasis!AS384,IF($O$3="Nekromanten",Datenbasis!AS403,IF($O$3="Norse - AWK",Datenbasis!AK422,IF($O$3="Norse - CC",Datenbasis!AS441,C140)))))))))</f>
        <v/>
      </c>
      <c r="D120" s="206" t="str">
        <f>IF($O$3="","",IF($O$3="Halblinge - WL",Datenbasis!AK308,IF($O$3="Hochelfen",Datenbasis!AK327,IF($O$3="Imperialer Adel",Datenbasis!AK346,IF($O$3="Khorne",Datenbasis!AK365,IF($O$3="Menschen",Datenbasis!AK384,IF($O$3="Nekromanten",Datenbasis!AK403,IF($O$3="Norse - AWK",Datenbasis!AK422,IF($O$3="Norse - CC",Datenbasis!AK441,D140)))))))))</f>
        <v/>
      </c>
      <c r="E120" s="67" t="str">
        <f>IF($O$3="","",IF($O$3="Halblinge - WL",Datenbasis!AL308,IF($O$3="Hochelfen",Datenbasis!AL327,IF($O$3="Imperialer Adel",Datenbasis!AL346,IF($O$3="Khorne",Datenbasis!AL365,IF($O$3="Menschen",Datenbasis!AL384,IF($O$3="Nekromanten",Datenbasis!AL403,IF($O$3="Norse - AWK",Datenbasis!AL422,IF($O$3="Norse - CC",Datenbasis!AL441,E140)))))))))</f>
        <v/>
      </c>
      <c r="F120" s="67" t="str">
        <f>IF($O$3="","",IF($O$3="Halblinge - WL",Datenbasis!AM308,IF($O$3="Hochelfen",Datenbasis!AM327,IF($O$3="Imperialer Adel",Datenbasis!AM346,IF($O$3="Khorne",Datenbasis!AM365,IF($O$3="Menschen",Datenbasis!AM384,IF($O$3="Nekromanten",Datenbasis!AM403,IF($O$3="Norse - AWK",Datenbasis!AM422,IF($O$3="Norse - CC",Datenbasis!AM441,F140)))))))))</f>
        <v/>
      </c>
      <c r="G120" s="67" t="str">
        <f>IF($O$3="","",IF($O$3="Halblinge - WL",Datenbasis!AN308,IF($O$3="Hochelfen",Datenbasis!AN327,IF($O$3="Imperialer Adel",Datenbasis!AN346,IF($O$3="Khorne",Datenbasis!AN365,IF($O$3="Menschen",Datenbasis!AN384,IF($O$3="Nekromanten",Datenbasis!AN403,IF($O$3="Norse - AWK",Datenbasis!AN422,IF($O$3="Norse - CC",Datenbasis!AN441,G140)))))))))</f>
        <v/>
      </c>
      <c r="H120" s="67" t="str">
        <f>IF($O$3="","",IF($O$3="Halblinge - WL",Datenbasis!AO308,IF($O$3="Hochelfen",Datenbasis!AO327,IF($O$3="Imperialer Adel",Datenbasis!AO346,IF($O$3="Khorne",Datenbasis!AO365,IF($O$3="Menschen",Datenbasis!AO384,IF($O$3="Nekromanten",Datenbasis!AO403,IF($O$3="Norse - AWK",Datenbasis!AO422,IF($O$3="Norse - CC",Datenbasis!AO441,H140)))))))))</f>
        <v/>
      </c>
      <c r="I120" s="67" t="str">
        <f>IF($O$3="","",IF($O$3="Halblinge - WL",Datenbasis!AP308,IF($O$3="Hochelfen",Datenbasis!AP327,IF($O$3="Imperialer Adel",Datenbasis!AP346,IF($O$3="Khorne",Datenbasis!AP365,IF($O$3="Menschen",Datenbasis!AP384,IF($O$3="Nekromanten",Datenbasis!AP403,IF($O$3="Norse - AWK",Datenbasis!AP422,IF($O$3="Norse - CC",Datenbasis!AP441,I140)))))))))</f>
        <v/>
      </c>
      <c r="J120" s="542" t="str">
        <f>IF($O$3="","",IF($O$3="Halblinge - WL",Datenbasis!AQ308,IF($O$3="Hochelfen",Datenbasis!AQ327,IF($O$3="Imperialer Adel",Datenbasis!AQ346,IF($O$3="Khorne",Datenbasis!AQ365,IF($O$3="Menschen",Datenbasis!AQ384,IF($O$3="Nekromanten",Datenbasis!AQ403,IF($O$3="Norse - AWK",Datenbasis!AQ422,IF($O$3="Norse - CC",Datenbasis!AQ441,J140)))))))))</f>
        <v/>
      </c>
      <c r="K120" s="542" t="str">
        <f>IF($O$3="","",IF($O$3="Halblinge - WL",Datenbasis!AR308,IF($O$3="Hochelfen",Datenbasis!AR327,IF($O$3="Imperialer Adel",Datenbasis!AR346,IF($O$3="Khorne",Datenbasis!AR365,IF($O$3="Menschen",Datenbasis!AR384,IF($O$3="Nekromanten",Datenbasis!AR403,IF($O$3="Norse - AWK",Datenbasis!AR422,IF($O$3="Norse - CC",Datenbasis!AR441,K140)))))))))</f>
        <v/>
      </c>
      <c r="L120" s="542" t="str">
        <f>IF($O$3="","",IF($O$3="Halblinge - WL",Datenbasis!AS308,IF($O$3="Hochelfen",Datenbasis!AS327,IF($O$3="Imperialer Adel",Datenbasis!AS346,IF($O$3="Khorne",Datenbasis!AS365,IF($O$3="Menschen",Datenbasis!AS384,IF($O$3="Nekromanten",Datenbasis!AS403,IF($O$3="Norse - AWK",Datenbasis!AS422,IF($O$3="Norse - CC",Datenbasis!AS441,L140)))))))))</f>
        <v/>
      </c>
      <c r="M120" s="542" t="str">
        <f>IF($O$3="","",IF($O$3="Halblinge - WL",Datenbasis!AT308,IF($O$3="Hochelfen",Datenbasis!AT327,IF($O$3="Imperialer Adel",Datenbasis!AT346,IF($O$3="Khorne",Datenbasis!AT365,IF($O$3="Menschen",Datenbasis!AT384,IF($O$3="Nekromanten",Datenbasis!AT403,IF($O$3="Norse - AWK",Datenbasis!AT422,IF($O$3="Norse - CC",Datenbasis!AT441,M140)))))))))</f>
        <v/>
      </c>
      <c r="N120" s="542" t="str">
        <f>IF($O$3="","",IF($O$3="Halblinge - WL",Datenbasis!AU308,IF($O$3="Hochelfen",Datenbasis!AU327,IF($O$3="Imperialer Adel",Datenbasis!AU346,IF($O$3="Khorne",Datenbasis!AU365,IF($O$3="Menschen",Datenbasis!AU384,IF($O$3="Nekromanten",Datenbasis!AU403,IF($O$3="Norse - AWK",Datenbasis!AU422,IF($O$3="Norse - CC",Datenbasis!AU441,N140)))))))))</f>
        <v/>
      </c>
      <c r="O120" s="66" t="str">
        <f>IF($O$3="","",IF($O$3="Halblinge - WL",Datenbasis!AR308,IF($O$3="Hochelfen",Datenbasis!AR327,IF($O$3="Imperialer Adel",Datenbasis!AR346,IF($O$3="Khorne",Datenbasis!AR365,IF($O$3="Menschen",Datenbasis!AR384,IF($O$3="Nekromanten",Datenbasis!AR403,IF($O$3="Norse - AWK",Datenbasis!AR422,IF($O$3="Norse - CC",Datenbasis!AR441,O140)))))))))</f>
        <v/>
      </c>
      <c r="P120" s="542" t="str">
        <f>IF($O$3="","",IF($O$3="Halblinge - WL",Datenbasis!AU308,IF($O$3="Hochelfen",Datenbasis!AU327,IF($O$3="Imperialer Adel",Datenbasis!AU346,IF($O$3="Khorne",Datenbasis!AU365,IF($O$3="Menschen",Datenbasis!AU384,IF($O$3="Nekromanten",Datenbasis!AU403,IF($O$3="Norse - AWK",Datenbasis!AU422,IF($O$3="Norse - CC",Datenbasis!AU441,P140)))))))))</f>
        <v/>
      </c>
      <c r="Q120" s="542" t="str">
        <f>IF($O$3="","",IF($O$3="Halblinge - WL",Datenbasis!AX308,IF($O$3="Hochelfen",Datenbasis!AX327,IF($O$3="Imperialer Adel",Datenbasis!AX346,IF($O$3="Khorne",Datenbasis!AX365,IF($O$3="Menschen",Datenbasis!AX384,IF($O$3="Nekromanten",Datenbasis!AX403,IF($O$3="Norse - AWK",Datenbasis!AX422,IF($O$3="Norse - CC",Datenbasis!AX441,Q140)))))))))</f>
        <v/>
      </c>
      <c r="R120" s="542" t="str">
        <f>IF($O$3="","",IF($O$3="Halblinge - WL",Datenbasis!AY308,IF($O$3="Hochelfen",Datenbasis!AY327,IF($O$3="Imperialer Adel",Datenbasis!AY346,IF($O$3="Khorne",Datenbasis!AY365,IF($O$3="Menschen",Datenbasis!AY384,IF($O$3="Nekromanten",Datenbasis!AY403,IF($O$3="Norse - AWK",Datenbasis!AY422,IF($O$3="Norse - CC",Datenbasis!AY441,R140)))))))))</f>
        <v/>
      </c>
      <c r="S120" s="542" t="str">
        <f>IF($O$3="","",IF($O$3="Halblinge - WL",Datenbasis!AZ308,IF($O$3="Hochelfen",Datenbasis!AZ327,IF($O$3="Imperialer Adel",Datenbasis!AZ346,IF($O$3="Khorne",Datenbasis!AZ365,IF($O$3="Menschen",Datenbasis!AZ384,IF($O$3="Nekromanten",Datenbasis!AZ403,IF($O$3="Norse - AWK",Datenbasis!AZ422,IF($O$3="Norse - CC",Datenbasis!AZ441,S140)))))))))</f>
        <v/>
      </c>
      <c r="T120" s="542" t="str">
        <f>IF($O$3="","",IF($O$3="Halblinge - WL",Datenbasis!BA308,IF($O$3="Hochelfen",Datenbasis!BA327,IF($O$3="Imperialer Adel",Datenbasis!BA346,IF($O$3="Khorne",Datenbasis!BA365,IF($O$3="Menschen",Datenbasis!BA384,IF($O$3="Nekromanten",Datenbasis!BA403,IF($O$3="Norse - AWK",Datenbasis!BA422,IF($O$3="Norse - CC",Datenbasis!BA441,T140)))))))))</f>
        <v/>
      </c>
      <c r="U120" s="542" t="str">
        <f>IF($O$3="","",IF($O$3="Halblinge - WL",Datenbasis!BB308,IF($O$3="Hochelfen",Datenbasis!BB327,IF($O$3="Imperialer Adel",Datenbasis!BB346,IF($O$3="Khorne",Datenbasis!BB365,IF($O$3="Menschen",Datenbasis!BB384,IF($O$3="Nekromanten",Datenbasis!BB403,IF($O$3="Norse - AWK",Datenbasis!BB422,IF($O$3="Norse - CC",Datenbasis!BB441,U140)))))))))</f>
        <v/>
      </c>
      <c r="V120" s="542" t="str">
        <f>IF($O$3="","",IF($O$3="Halblinge - WL",Datenbasis!BC308,IF($O$3="Hochelfen",Datenbasis!BC327,IF($O$3="Imperialer Adel",Datenbasis!BC346,IF($O$3="Khorne",Datenbasis!BC365,IF($O$3="Menschen",Datenbasis!BC384,IF($O$3="Nekromanten",Datenbasis!BC403,IF($O$3="Norse - AWK",Datenbasis!BC422,IF($O$3="Norse - CC",Datenbasis!BC441,V140)))))))))</f>
        <v/>
      </c>
      <c r="W120" s="542" t="str">
        <f>IF($O$3="","",IF($O$3="Halblinge - WL",Datenbasis!BD308,IF($O$3="Hochelfen",Datenbasis!BD327,IF($O$3="Imperialer Adel",Datenbasis!BD346,IF($O$3="Khorne",Datenbasis!BD365,IF($O$3="Menschen",Datenbasis!BD384,IF($O$3="Nekromanten",Datenbasis!BD403,IF($O$3="Norse - AWK",Datenbasis!BD422,IF($O$3="Norse - CC",Datenbasis!BD441,W140)))))))))</f>
        <v/>
      </c>
      <c r="X120" s="542" t="str">
        <f>IF($O$3="","",IF($O$3="Halblinge - WL",Datenbasis!BE308,IF($O$3="Hochelfen",Datenbasis!BE327,IF($O$3="Imperialer Adel",Datenbasis!BE346,IF($O$3="Khorne",Datenbasis!BE365,IF($O$3="Menschen",Datenbasis!BE384,IF($O$3="Nekromanten",Datenbasis!BE403,IF($O$3="Norse - AWK",Datenbasis!BE422,IF($O$3="Norse - CC",Datenbasis!BE441,X140)))))))))</f>
        <v/>
      </c>
    </row>
    <row r="121" spans="2:52" x14ac:dyDescent="0.3">
      <c r="B121" s="203">
        <v>4</v>
      </c>
      <c r="C121" s="204" t="str">
        <f>IF($O$3="","",IF($O$3="Halblinge - WL",Datenbasis!AS309,IF($O$3="Hochelfen",Datenbasis!AS328,IF($O$3="Imperialer Adel",Datenbasis!AS347,IF($O$3="Khorne",Datenbasis!AS366,IF($O$3="Menschen",Datenbasis!AS385,IF($O$3="Nekromanten",Datenbasis!AS404,IF($O$3="Norse - AWK",Datenbasis!AK423,IF($O$3="Norse - CC",Datenbasis!AS442,C141)))))))))</f>
        <v/>
      </c>
      <c r="D121" s="206" t="str">
        <f>IF($O$3="","",IF($O$3="Halblinge - WL",Datenbasis!AK309,IF($O$3="Hochelfen",Datenbasis!AK328,IF($O$3="Imperialer Adel",Datenbasis!AK347,IF($O$3="Khorne",Datenbasis!AK366,IF($O$3="Menschen",Datenbasis!AK385,IF($O$3="Nekromanten",Datenbasis!AK404,IF($O$3="Norse - AWK",Datenbasis!AK423,IF($O$3="Norse - CC",Datenbasis!AK442,D141)))))))))</f>
        <v/>
      </c>
      <c r="E121" s="67" t="str">
        <f>IF($O$3="","",IF($O$3="Halblinge - WL",Datenbasis!AL309,IF($O$3="Hochelfen",Datenbasis!AL328,IF($O$3="Imperialer Adel",Datenbasis!AL347,IF($O$3="Khorne",Datenbasis!AL366,IF($O$3="Menschen",Datenbasis!AL385,IF($O$3="Nekromanten",Datenbasis!AL404,IF($O$3="Norse - AWK",Datenbasis!AL423,IF($O$3="Norse - CC",Datenbasis!AL442,E141)))))))))</f>
        <v/>
      </c>
      <c r="F121" s="67" t="str">
        <f>IF($O$3="","",IF($O$3="Halblinge - WL",Datenbasis!AM309,IF($O$3="Hochelfen",Datenbasis!AM328,IF($O$3="Imperialer Adel",Datenbasis!AM347,IF($O$3="Khorne",Datenbasis!AM366,IF($O$3="Menschen",Datenbasis!AM385,IF($O$3="Nekromanten",Datenbasis!AM404,IF($O$3="Norse - AWK",Datenbasis!AM423,IF($O$3="Norse - CC",Datenbasis!AM442,F141)))))))))</f>
        <v/>
      </c>
      <c r="G121" s="67" t="str">
        <f>IF($O$3="","",IF($O$3="Halblinge - WL",Datenbasis!AN309,IF($O$3="Hochelfen",Datenbasis!AN328,IF($O$3="Imperialer Adel",Datenbasis!AN347,IF($O$3="Khorne",Datenbasis!AN366,IF($O$3="Menschen",Datenbasis!AN385,IF($O$3="Nekromanten",Datenbasis!AN404,IF($O$3="Norse - AWK",Datenbasis!AN423,IF($O$3="Norse - CC",Datenbasis!AN442,G141)))))))))</f>
        <v/>
      </c>
      <c r="H121" s="67" t="str">
        <f>IF($O$3="","",IF($O$3="Halblinge - WL",Datenbasis!AO309,IF($O$3="Hochelfen",Datenbasis!AO328,IF($O$3="Imperialer Adel",Datenbasis!AO347,IF($O$3="Khorne",Datenbasis!AO366,IF($O$3="Menschen",Datenbasis!AO385,IF($O$3="Nekromanten",Datenbasis!AO404,IF($O$3="Norse - AWK",Datenbasis!AO423,IF($O$3="Norse - CC",Datenbasis!AO442,H141)))))))))</f>
        <v/>
      </c>
      <c r="I121" s="67" t="str">
        <f>IF($O$3="","",IF($O$3="Halblinge - WL",Datenbasis!AP309,IF($O$3="Hochelfen",Datenbasis!AP328,IF($O$3="Imperialer Adel",Datenbasis!AP347,IF($O$3="Khorne",Datenbasis!AP366,IF($O$3="Menschen",Datenbasis!AP385,IF($O$3="Nekromanten",Datenbasis!AP404,IF($O$3="Norse - AWK",Datenbasis!AP423,IF($O$3="Norse - CC",Datenbasis!AP442,I141)))))))))</f>
        <v/>
      </c>
      <c r="J121" s="542" t="str">
        <f>IF($O$3="","",IF($O$3="Halblinge - WL",Datenbasis!AQ309,IF($O$3="Hochelfen",Datenbasis!AQ328,IF($O$3="Imperialer Adel",Datenbasis!AQ347,IF($O$3="Khorne",Datenbasis!AQ366,IF($O$3="Menschen",Datenbasis!AQ385,IF($O$3="Nekromanten",Datenbasis!AQ404,IF($O$3="Norse - AWK",Datenbasis!AQ423,IF($O$3="Norse - CC",Datenbasis!AQ442,J141)))))))))</f>
        <v/>
      </c>
      <c r="K121" s="542" t="str">
        <f>IF($O$3="","",IF($O$3="Halblinge - WL",Datenbasis!AR309,IF($O$3="Hochelfen",Datenbasis!AR328,IF($O$3="Imperialer Adel",Datenbasis!AR347,IF($O$3="Khorne",Datenbasis!AR366,IF($O$3="Menschen",Datenbasis!AR385,IF($O$3="Nekromanten",Datenbasis!AR404,IF($O$3="Norse - AWK",Datenbasis!AR423,IF($O$3="Norse - CC",Datenbasis!AR442,K141)))))))))</f>
        <v/>
      </c>
      <c r="L121" s="542" t="str">
        <f>IF($O$3="","",IF($O$3="Halblinge - WL",Datenbasis!AS309,IF($O$3="Hochelfen",Datenbasis!AS328,IF($O$3="Imperialer Adel",Datenbasis!AS347,IF($O$3="Khorne",Datenbasis!AS366,IF($O$3="Menschen",Datenbasis!AS385,IF($O$3="Nekromanten",Datenbasis!AS404,IF($O$3="Norse - AWK",Datenbasis!AS423,IF($O$3="Norse - CC",Datenbasis!AS442,L141)))))))))</f>
        <v/>
      </c>
      <c r="M121" s="542" t="str">
        <f>IF($O$3="","",IF($O$3="Halblinge - WL",Datenbasis!AT309,IF($O$3="Hochelfen",Datenbasis!AT328,IF($O$3="Imperialer Adel",Datenbasis!AT347,IF($O$3="Khorne",Datenbasis!AT366,IF($O$3="Menschen",Datenbasis!AT385,IF($O$3="Nekromanten",Datenbasis!AT404,IF($O$3="Norse - AWK",Datenbasis!AT423,IF($O$3="Norse - CC",Datenbasis!AT442,M141)))))))))</f>
        <v/>
      </c>
      <c r="N121" s="542" t="str">
        <f>IF($O$3="","",IF($O$3="Halblinge - WL",Datenbasis!AU309,IF($O$3="Hochelfen",Datenbasis!AU328,IF($O$3="Imperialer Adel",Datenbasis!AU347,IF($O$3="Khorne",Datenbasis!AU366,IF($O$3="Menschen",Datenbasis!AU385,IF($O$3="Nekromanten",Datenbasis!AU404,IF($O$3="Norse - AWK",Datenbasis!AU423,IF($O$3="Norse - CC",Datenbasis!AU442,N141)))))))))</f>
        <v/>
      </c>
      <c r="O121" s="66" t="str">
        <f>IF($O$3="","",IF($O$3="Halblinge - WL",Datenbasis!AR309,IF($O$3="Hochelfen",Datenbasis!AR328,IF($O$3="Imperialer Adel",Datenbasis!AR347,IF($O$3="Khorne",Datenbasis!AR366,IF($O$3="Menschen",Datenbasis!AR385,IF($O$3="Nekromanten",Datenbasis!AR404,IF($O$3="Norse - AWK",Datenbasis!AR423,IF($O$3="Norse - CC",Datenbasis!AR442,O141)))))))))</f>
        <v/>
      </c>
      <c r="P121" s="542" t="str">
        <f>IF($O$3="","",IF($O$3="Halblinge - WL",Datenbasis!AU309,IF($O$3="Hochelfen",Datenbasis!AU328,IF($O$3="Imperialer Adel",Datenbasis!AU347,IF($O$3="Khorne",Datenbasis!AU366,IF($O$3="Menschen",Datenbasis!AU385,IF($O$3="Nekromanten",Datenbasis!AU404,IF($O$3="Norse - AWK",Datenbasis!AU423,IF($O$3="Norse - CC",Datenbasis!AU442,P141)))))))))</f>
        <v/>
      </c>
      <c r="Q121" s="542" t="str">
        <f>IF($O$3="","",IF($O$3="Halblinge - WL",Datenbasis!AX309,IF($O$3="Hochelfen",Datenbasis!AX328,IF($O$3="Imperialer Adel",Datenbasis!AX347,IF($O$3="Khorne",Datenbasis!AX366,IF($O$3="Menschen",Datenbasis!AX385,IF($O$3="Nekromanten",Datenbasis!AX404,IF($O$3="Norse - AWK",Datenbasis!AX423,IF($O$3="Norse - CC",Datenbasis!AX442,Q141)))))))))</f>
        <v/>
      </c>
      <c r="R121" s="542" t="str">
        <f>IF($O$3="","",IF($O$3="Halblinge - WL",Datenbasis!AY309,IF($O$3="Hochelfen",Datenbasis!AY328,IF($O$3="Imperialer Adel",Datenbasis!AY347,IF($O$3="Khorne",Datenbasis!AY366,IF($O$3="Menschen",Datenbasis!AY385,IF($O$3="Nekromanten",Datenbasis!AY404,IF($O$3="Norse - AWK",Datenbasis!AY423,IF($O$3="Norse - CC",Datenbasis!AY442,R141)))))))))</f>
        <v/>
      </c>
      <c r="S121" s="542" t="str">
        <f>IF($O$3="","",IF($O$3="Halblinge - WL",Datenbasis!AZ309,IF($O$3="Hochelfen",Datenbasis!AZ328,IF($O$3="Imperialer Adel",Datenbasis!AZ347,IF($O$3="Khorne",Datenbasis!AZ366,IF($O$3="Menschen",Datenbasis!AZ385,IF($O$3="Nekromanten",Datenbasis!AZ404,IF($O$3="Norse - AWK",Datenbasis!AZ423,IF($O$3="Norse - CC",Datenbasis!AZ442,S141)))))))))</f>
        <v/>
      </c>
      <c r="T121" s="542" t="str">
        <f>IF($O$3="","",IF($O$3="Halblinge - WL",Datenbasis!BA309,IF($O$3="Hochelfen",Datenbasis!BA328,IF($O$3="Imperialer Adel",Datenbasis!BA347,IF($O$3="Khorne",Datenbasis!BA366,IF($O$3="Menschen",Datenbasis!BA385,IF($O$3="Nekromanten",Datenbasis!BA404,IF($O$3="Norse - AWK",Datenbasis!BA423,IF($O$3="Norse - CC",Datenbasis!BA442,T141)))))))))</f>
        <v/>
      </c>
      <c r="U121" s="542" t="str">
        <f>IF($O$3="","",IF($O$3="Halblinge - WL",Datenbasis!BB309,IF($O$3="Hochelfen",Datenbasis!BB328,IF($O$3="Imperialer Adel",Datenbasis!BB347,IF($O$3="Khorne",Datenbasis!BB366,IF($O$3="Menschen",Datenbasis!BB385,IF($O$3="Nekromanten",Datenbasis!BB404,IF($O$3="Norse - AWK",Datenbasis!BB423,IF($O$3="Norse - CC",Datenbasis!BB442,U141)))))))))</f>
        <v/>
      </c>
      <c r="V121" s="542" t="str">
        <f>IF($O$3="","",IF($O$3="Halblinge - WL",Datenbasis!BC309,IF($O$3="Hochelfen",Datenbasis!BC328,IF($O$3="Imperialer Adel",Datenbasis!BC347,IF($O$3="Khorne",Datenbasis!BC366,IF($O$3="Menschen",Datenbasis!BC385,IF($O$3="Nekromanten",Datenbasis!BC404,IF($O$3="Norse - AWK",Datenbasis!BC423,IF($O$3="Norse - CC",Datenbasis!BC442,V141)))))))))</f>
        <v/>
      </c>
      <c r="W121" s="542" t="str">
        <f>IF($O$3="","",IF($O$3="Halblinge - WL",Datenbasis!BD309,IF($O$3="Hochelfen",Datenbasis!BD328,IF($O$3="Imperialer Adel",Datenbasis!BD347,IF($O$3="Khorne",Datenbasis!BD366,IF($O$3="Menschen",Datenbasis!BD385,IF($O$3="Nekromanten",Datenbasis!BD404,IF($O$3="Norse - AWK",Datenbasis!BD423,IF($O$3="Norse - CC",Datenbasis!BD442,W141)))))))))</f>
        <v/>
      </c>
      <c r="X121" s="542" t="str">
        <f>IF($O$3="","",IF($O$3="Halblinge - WL",Datenbasis!BE309,IF($O$3="Hochelfen",Datenbasis!BE328,IF($O$3="Imperialer Adel",Datenbasis!BE347,IF($O$3="Khorne",Datenbasis!BE366,IF($O$3="Menschen",Datenbasis!BE385,IF($O$3="Nekromanten",Datenbasis!BE404,IF($O$3="Norse - AWK",Datenbasis!BE423,IF($O$3="Norse - CC",Datenbasis!BE442,X141)))))))))</f>
        <v/>
      </c>
    </row>
    <row r="122" spans="2:52" x14ac:dyDescent="0.3">
      <c r="B122" s="203">
        <v>5</v>
      </c>
      <c r="C122" s="204" t="str">
        <f>IF($O$3="","",IF($O$3="Halblinge - WL",Datenbasis!AS310,IF($O$3="Hochelfen",Datenbasis!AS329,IF($O$3="Imperialer Adel",Datenbasis!AS348,IF($O$3="Khorne",Datenbasis!AS367,IF($O$3="Menschen",Datenbasis!AS386,IF($O$3="Nekromanten",Datenbasis!AS405,IF($O$3="Norse - AWK",Datenbasis!AK424,IF($O$3="Norse - CC",Datenbasis!AS443,C142)))))))))</f>
        <v/>
      </c>
      <c r="D122" s="206" t="str">
        <f>IF($O$3="","",IF($O$3="Halblinge - WL",Datenbasis!AK310,IF($O$3="Hochelfen",Datenbasis!AK329,IF($O$3="Imperialer Adel",Datenbasis!AK348,IF($O$3="Khorne",Datenbasis!AK367,IF($O$3="Menschen",Datenbasis!AK386,IF($O$3="Nekromanten",Datenbasis!AK405,IF($O$3="Norse - AWK",Datenbasis!AK424,IF($O$3="Norse - CC",Datenbasis!AK443,D142)))))))))</f>
        <v/>
      </c>
      <c r="E122" s="67" t="str">
        <f>IF($O$3="","",IF($O$3="Halblinge - WL",Datenbasis!AL310,IF($O$3="Hochelfen",Datenbasis!AL329,IF($O$3="Imperialer Adel",Datenbasis!AL348,IF($O$3="Khorne",Datenbasis!AL367,IF($O$3="Menschen",Datenbasis!AL386,IF($O$3="Nekromanten",Datenbasis!AL405,IF($O$3="Norse - AWK",Datenbasis!AL424,IF($O$3="Norse - CC",Datenbasis!AL443,E142)))))))))</f>
        <v/>
      </c>
      <c r="F122" s="67" t="str">
        <f>IF($O$3="","",IF($O$3="Halblinge - WL",Datenbasis!AM310,IF($O$3="Hochelfen",Datenbasis!AM329,IF($O$3="Imperialer Adel",Datenbasis!AM348,IF($O$3="Khorne",Datenbasis!AM367,IF($O$3="Menschen",Datenbasis!AM386,IF($O$3="Nekromanten",Datenbasis!AM405,IF($O$3="Norse - AWK",Datenbasis!AM424,IF($O$3="Norse - CC",Datenbasis!AM443,F142)))))))))</f>
        <v/>
      </c>
      <c r="G122" s="67" t="str">
        <f>IF($O$3="","",IF($O$3="Halblinge - WL",Datenbasis!AN310,IF($O$3="Hochelfen",Datenbasis!AN329,IF($O$3="Imperialer Adel",Datenbasis!AN348,IF($O$3="Khorne",Datenbasis!AN367,IF($O$3="Menschen",Datenbasis!AN386,IF($O$3="Nekromanten",Datenbasis!AN405,IF($O$3="Norse - AWK",Datenbasis!AN424,IF($O$3="Norse - CC",Datenbasis!AN443,G142)))))))))</f>
        <v/>
      </c>
      <c r="H122" s="67" t="str">
        <f>IF($O$3="","",IF($O$3="Halblinge - WL",Datenbasis!AO310,IF($O$3="Hochelfen",Datenbasis!AO329,IF($O$3="Imperialer Adel",Datenbasis!AO348,IF($O$3="Khorne",Datenbasis!AO367,IF($O$3="Menschen",Datenbasis!AO386,IF($O$3="Nekromanten",Datenbasis!AO405,IF($O$3="Norse - AWK",Datenbasis!AO424,IF($O$3="Norse - CC",Datenbasis!AO443,H142)))))))))</f>
        <v/>
      </c>
      <c r="I122" s="67" t="str">
        <f>IF($O$3="","",IF($O$3="Halblinge - WL",Datenbasis!AP310,IF($O$3="Hochelfen",Datenbasis!AP329,IF($O$3="Imperialer Adel",Datenbasis!AP348,IF($O$3="Khorne",Datenbasis!AP367,IF($O$3="Menschen",Datenbasis!AP386,IF($O$3="Nekromanten",Datenbasis!AP405,IF($O$3="Norse - AWK",Datenbasis!AP424,IF($O$3="Norse - CC",Datenbasis!AP443,I142)))))))))</f>
        <v/>
      </c>
      <c r="J122" s="542" t="str">
        <f>IF($O$3="","",IF($O$3="Halblinge - WL",Datenbasis!AQ310,IF($O$3="Hochelfen",Datenbasis!AQ329,IF($O$3="Imperialer Adel",Datenbasis!AQ348,IF($O$3="Khorne",Datenbasis!AQ367,IF($O$3="Menschen",Datenbasis!AQ386,IF($O$3="Nekromanten",Datenbasis!AQ405,IF($O$3="Norse - AWK",Datenbasis!AQ424,IF($O$3="Norse - CC",Datenbasis!AQ443,J142)))))))))</f>
        <v/>
      </c>
      <c r="K122" s="542" t="str">
        <f>IF($O$3="","",IF($O$3="Halblinge - WL",Datenbasis!AR310,IF($O$3="Hochelfen",Datenbasis!AR329,IF($O$3="Imperialer Adel",Datenbasis!AR348,IF($O$3="Khorne",Datenbasis!AR367,IF($O$3="Menschen",Datenbasis!AR386,IF($O$3="Nekromanten",Datenbasis!AR405,IF($O$3="Norse - AWK",Datenbasis!AR424,IF($O$3="Norse - CC",Datenbasis!AR443,K142)))))))))</f>
        <v/>
      </c>
      <c r="L122" s="542" t="str">
        <f>IF($O$3="","",IF($O$3="Halblinge - WL",Datenbasis!AS310,IF($O$3="Hochelfen",Datenbasis!AS329,IF($O$3="Imperialer Adel",Datenbasis!AS348,IF($O$3="Khorne",Datenbasis!AS367,IF($O$3="Menschen",Datenbasis!AS386,IF($O$3="Nekromanten",Datenbasis!AS405,IF($O$3="Norse - AWK",Datenbasis!AS424,IF($O$3="Norse - CC",Datenbasis!AS443,L142)))))))))</f>
        <v/>
      </c>
      <c r="M122" s="542" t="str">
        <f>IF($O$3="","",IF($O$3="Halblinge - WL",Datenbasis!AT310,IF($O$3="Hochelfen",Datenbasis!AT329,IF($O$3="Imperialer Adel",Datenbasis!AT348,IF($O$3="Khorne",Datenbasis!AT367,IF($O$3="Menschen",Datenbasis!AT386,IF($O$3="Nekromanten",Datenbasis!AT405,IF($O$3="Norse - AWK",Datenbasis!AT424,IF($O$3="Norse - CC",Datenbasis!AT443,M142)))))))))</f>
        <v/>
      </c>
      <c r="N122" s="542" t="str">
        <f>IF($O$3="","",IF($O$3="Halblinge - WL",Datenbasis!AU310,IF($O$3="Hochelfen",Datenbasis!AU329,IF($O$3="Imperialer Adel",Datenbasis!AU348,IF($O$3="Khorne",Datenbasis!AU367,IF($O$3="Menschen",Datenbasis!AU386,IF($O$3="Nekromanten",Datenbasis!AU405,IF($O$3="Norse - AWK",Datenbasis!AU424,IF($O$3="Norse - CC",Datenbasis!AU443,N142)))))))))</f>
        <v/>
      </c>
      <c r="O122" s="66" t="str">
        <f>IF($O$3="","",IF($O$3="Halblinge - WL",Datenbasis!AR310,IF($O$3="Hochelfen",Datenbasis!AR329,IF($O$3="Imperialer Adel",Datenbasis!AR348,IF($O$3="Khorne",Datenbasis!AR367,IF($O$3="Menschen",Datenbasis!AR386,IF($O$3="Nekromanten",Datenbasis!AR405,IF($O$3="Norse - AWK",Datenbasis!AR424,IF($O$3="Norse - CC",Datenbasis!AR443,O142)))))))))</f>
        <v/>
      </c>
      <c r="P122" s="542" t="str">
        <f>IF($O$3="","",IF($O$3="Halblinge - WL",Datenbasis!AU310,IF($O$3="Hochelfen",Datenbasis!AU329,IF($O$3="Imperialer Adel",Datenbasis!AU348,IF($O$3="Khorne",Datenbasis!AU367,IF($O$3="Menschen",Datenbasis!AU386,IF($O$3="Nekromanten",Datenbasis!AU405,IF($O$3="Norse - AWK",Datenbasis!AU424,IF($O$3="Norse - CC",Datenbasis!AU443,P142)))))))))</f>
        <v/>
      </c>
      <c r="Q122" s="542" t="str">
        <f>IF($O$3="","",IF($O$3="Halblinge - WL",Datenbasis!AX310,IF($O$3="Hochelfen",Datenbasis!AX329,IF($O$3="Imperialer Adel",Datenbasis!AX348,IF($O$3="Khorne",Datenbasis!AX367,IF($O$3="Menschen",Datenbasis!AX386,IF($O$3="Nekromanten",Datenbasis!AX405,IF($O$3="Norse - AWK",Datenbasis!AX424,IF($O$3="Norse - CC",Datenbasis!AX443,Q142)))))))))</f>
        <v/>
      </c>
      <c r="R122" s="542" t="str">
        <f>IF($O$3="","",IF($O$3="Halblinge - WL",Datenbasis!AY310,IF($O$3="Hochelfen",Datenbasis!AY329,IF($O$3="Imperialer Adel",Datenbasis!AY348,IF($O$3="Khorne",Datenbasis!AY367,IF($O$3="Menschen",Datenbasis!AY386,IF($O$3="Nekromanten",Datenbasis!AY405,IF($O$3="Norse - AWK",Datenbasis!AY424,IF($O$3="Norse - CC",Datenbasis!AY443,R142)))))))))</f>
        <v/>
      </c>
      <c r="S122" s="542" t="str">
        <f>IF($O$3="","",IF($O$3="Halblinge - WL",Datenbasis!AZ310,IF($O$3="Hochelfen",Datenbasis!AZ329,IF($O$3="Imperialer Adel",Datenbasis!AZ348,IF($O$3="Khorne",Datenbasis!AZ367,IF($O$3="Menschen",Datenbasis!AZ386,IF($O$3="Nekromanten",Datenbasis!AZ405,IF($O$3="Norse - AWK",Datenbasis!AZ424,IF($O$3="Norse - CC",Datenbasis!AZ443,S142)))))))))</f>
        <v/>
      </c>
      <c r="T122" s="542" t="str">
        <f>IF($O$3="","",IF($O$3="Halblinge - WL",Datenbasis!BA310,IF($O$3="Hochelfen",Datenbasis!BA329,IF($O$3="Imperialer Adel",Datenbasis!BA348,IF($O$3="Khorne",Datenbasis!BA367,IF($O$3="Menschen",Datenbasis!BA386,IF($O$3="Nekromanten",Datenbasis!BA405,IF($O$3="Norse - AWK",Datenbasis!BA424,IF($O$3="Norse - CC",Datenbasis!BA443,T142)))))))))</f>
        <v/>
      </c>
      <c r="U122" s="542" t="str">
        <f>IF($O$3="","",IF($O$3="Halblinge - WL",Datenbasis!BB310,IF($O$3="Hochelfen",Datenbasis!BB329,IF($O$3="Imperialer Adel",Datenbasis!BB348,IF($O$3="Khorne",Datenbasis!BB367,IF($O$3="Menschen",Datenbasis!BB386,IF($O$3="Nekromanten",Datenbasis!BB405,IF($O$3="Norse - AWK",Datenbasis!BB424,IF($O$3="Norse - CC",Datenbasis!BB443,U142)))))))))</f>
        <v/>
      </c>
      <c r="V122" s="542" t="str">
        <f>IF($O$3="","",IF($O$3="Halblinge - WL",Datenbasis!BC310,IF($O$3="Hochelfen",Datenbasis!BC329,IF($O$3="Imperialer Adel",Datenbasis!BC348,IF($O$3="Khorne",Datenbasis!BC367,IF($O$3="Menschen",Datenbasis!BC386,IF($O$3="Nekromanten",Datenbasis!BC405,IF($O$3="Norse - AWK",Datenbasis!BC424,IF($O$3="Norse - CC",Datenbasis!BC443,V142)))))))))</f>
        <v/>
      </c>
      <c r="W122" s="542" t="str">
        <f>IF($O$3="","",IF($O$3="Halblinge - WL",Datenbasis!BD310,IF($O$3="Hochelfen",Datenbasis!BD329,IF($O$3="Imperialer Adel",Datenbasis!BD348,IF($O$3="Khorne",Datenbasis!BD367,IF($O$3="Menschen",Datenbasis!BD386,IF($O$3="Nekromanten",Datenbasis!BD405,IF($O$3="Norse - AWK",Datenbasis!BD424,IF($O$3="Norse - CC",Datenbasis!BD443,W142)))))))))</f>
        <v/>
      </c>
      <c r="X122" s="542" t="str">
        <f>IF($O$3="","",IF($O$3="Halblinge - WL",Datenbasis!BE310,IF($O$3="Hochelfen",Datenbasis!BE329,IF($O$3="Imperialer Adel",Datenbasis!BE348,IF($O$3="Khorne",Datenbasis!BE367,IF($O$3="Menschen",Datenbasis!BE386,IF($O$3="Nekromanten",Datenbasis!BE405,IF($O$3="Norse - AWK",Datenbasis!BE424,IF($O$3="Norse - CC",Datenbasis!BE443,X142)))))))))</f>
        <v/>
      </c>
      <c r="Z122" s="146" t="s">
        <v>378</v>
      </c>
    </row>
    <row r="123" spans="2:52" x14ac:dyDescent="0.3">
      <c r="B123" s="203">
        <v>6</v>
      </c>
      <c r="C123" s="204" t="str">
        <f>IF($O$3="","",IF($O$3="Halblinge - WL",Datenbasis!AS311,IF($O$3="Hochelfen",Datenbasis!AS330,IF($O$3="Imperialer Adel",Datenbasis!AS349,IF($O$3="Khorne",Datenbasis!AS368,IF($O$3="Menschen",Datenbasis!AS387,IF($O$3="Nekromanten",Datenbasis!AS406,IF($O$3="Norse - AWK",Datenbasis!AK425,IF($O$3="Norse - CC",Datenbasis!AS444,C143)))))))))</f>
        <v/>
      </c>
      <c r="D123" s="206" t="str">
        <f>IF($O$3="","",IF($O$3="Halblinge - WL",Datenbasis!AK311,IF($O$3="Hochelfen",Datenbasis!AK330,IF($O$3="Imperialer Adel",Datenbasis!AK349,IF($O$3="Khorne",Datenbasis!AK368,IF($O$3="Menschen",Datenbasis!AK387,IF($O$3="Nekromanten",Datenbasis!AK406,IF($O$3="Norse - AWK",Datenbasis!AK425,IF($O$3="Norse - CC",Datenbasis!AK444,D143)))))))))</f>
        <v/>
      </c>
      <c r="E123" s="67" t="str">
        <f>IF($O$3="","",IF($O$3="Halblinge - WL",Datenbasis!AL311,IF($O$3="Hochelfen",Datenbasis!AL330,IF($O$3="Imperialer Adel",Datenbasis!AL349,IF($O$3="Khorne",Datenbasis!AL368,IF($O$3="Menschen",Datenbasis!AL387,IF($O$3="Nekromanten",Datenbasis!AL406,IF($O$3="Norse - AWK",Datenbasis!AL425,IF($O$3="Norse - CC",Datenbasis!AL444,E143)))))))))</f>
        <v/>
      </c>
      <c r="F123" s="67" t="str">
        <f>IF($O$3="","",IF($O$3="Halblinge - WL",Datenbasis!AM311,IF($O$3="Hochelfen",Datenbasis!AM330,IF($O$3="Imperialer Adel",Datenbasis!AM349,IF($O$3="Khorne",Datenbasis!AM368,IF($O$3="Menschen",Datenbasis!AM387,IF($O$3="Nekromanten",Datenbasis!AM406,IF($O$3="Norse - AWK",Datenbasis!AM425,IF($O$3="Norse - CC",Datenbasis!AM444,F143)))))))))</f>
        <v/>
      </c>
      <c r="G123" s="67" t="str">
        <f>IF($O$3="","",IF($O$3="Halblinge - WL",Datenbasis!AN311,IF($O$3="Hochelfen",Datenbasis!AN330,IF($O$3="Imperialer Adel",Datenbasis!AN349,IF($O$3="Khorne",Datenbasis!AN368,IF($O$3="Menschen",Datenbasis!AN387,IF($O$3="Nekromanten",Datenbasis!AN406,IF($O$3="Norse - AWK",Datenbasis!AN425,IF($O$3="Norse - CC",Datenbasis!AN444,G143)))))))))</f>
        <v/>
      </c>
      <c r="H123" s="67" t="str">
        <f>IF($O$3="","",IF($O$3="Halblinge - WL",Datenbasis!AO311,IF($O$3="Hochelfen",Datenbasis!AO330,IF($O$3="Imperialer Adel",Datenbasis!AO349,IF($O$3="Khorne",Datenbasis!AO368,IF($O$3="Menschen",Datenbasis!AO387,IF($O$3="Nekromanten",Datenbasis!AO406,IF($O$3="Norse - AWK",Datenbasis!AO425,IF($O$3="Norse - CC",Datenbasis!AO444,H143)))))))))</f>
        <v/>
      </c>
      <c r="I123" s="67" t="str">
        <f>IF($O$3="","",IF($O$3="Halblinge - WL",Datenbasis!AP311,IF($O$3="Hochelfen",Datenbasis!AP330,IF($O$3="Imperialer Adel",Datenbasis!AP349,IF($O$3="Khorne",Datenbasis!AP368,IF($O$3="Menschen",Datenbasis!AP387,IF($O$3="Nekromanten",Datenbasis!AP406,IF($O$3="Norse - AWK",Datenbasis!AP425,IF($O$3="Norse - CC",Datenbasis!AP444,I143)))))))))</f>
        <v/>
      </c>
      <c r="J123" s="542" t="str">
        <f>IF($O$3="","",IF($O$3="Halblinge - WL",Datenbasis!AQ311,IF($O$3="Hochelfen",Datenbasis!AQ330,IF($O$3="Imperialer Adel",Datenbasis!AQ349,IF($O$3="Khorne",Datenbasis!AQ368,IF($O$3="Menschen",Datenbasis!AQ387,IF($O$3="Nekromanten",Datenbasis!AQ406,IF($O$3="Norse - AWK",Datenbasis!AQ425,IF($O$3="Norse - CC",Datenbasis!AQ444,J143)))))))))</f>
        <v/>
      </c>
      <c r="K123" s="542" t="str">
        <f>IF($O$3="","",IF($O$3="Halblinge - WL",Datenbasis!AR311,IF($O$3="Hochelfen",Datenbasis!AR330,IF($O$3="Imperialer Adel",Datenbasis!AR349,IF($O$3="Khorne",Datenbasis!AR368,IF($O$3="Menschen",Datenbasis!AR387,IF($O$3="Nekromanten",Datenbasis!AR406,IF($O$3="Norse - AWK",Datenbasis!AR425,IF($O$3="Norse - CC",Datenbasis!AR444,K143)))))))))</f>
        <v/>
      </c>
      <c r="L123" s="542" t="str">
        <f>IF($O$3="","",IF($O$3="Halblinge - WL",Datenbasis!AS311,IF($O$3="Hochelfen",Datenbasis!AS330,IF($O$3="Imperialer Adel",Datenbasis!AS349,IF($O$3="Khorne",Datenbasis!AS368,IF($O$3="Menschen",Datenbasis!AS387,IF($O$3="Nekromanten",Datenbasis!AS406,IF($O$3="Norse - AWK",Datenbasis!AS425,IF($O$3="Norse - CC",Datenbasis!AS444,L143)))))))))</f>
        <v/>
      </c>
      <c r="M123" s="542" t="str">
        <f>IF($O$3="","",IF($O$3="Halblinge - WL",Datenbasis!AT311,IF($O$3="Hochelfen",Datenbasis!AT330,IF($O$3="Imperialer Adel",Datenbasis!AT349,IF($O$3="Khorne",Datenbasis!AT368,IF($O$3="Menschen",Datenbasis!AT387,IF($O$3="Nekromanten",Datenbasis!AT406,IF($O$3="Norse - AWK",Datenbasis!AT425,IF($O$3="Norse - CC",Datenbasis!AT444,M143)))))))))</f>
        <v/>
      </c>
      <c r="N123" s="542" t="str">
        <f>IF($O$3="","",IF($O$3="Halblinge - WL",Datenbasis!AU311,IF($O$3="Hochelfen",Datenbasis!AU330,IF($O$3="Imperialer Adel",Datenbasis!AU349,IF($O$3="Khorne",Datenbasis!AU368,IF($O$3="Menschen",Datenbasis!AU387,IF($O$3="Nekromanten",Datenbasis!AU406,IF($O$3="Norse - AWK",Datenbasis!AU425,IF($O$3="Norse - CC",Datenbasis!AU444,N143)))))))))</f>
        <v/>
      </c>
      <c r="O123" s="66" t="str">
        <f>IF($O$3="","",IF($O$3="Halblinge - WL",Datenbasis!AR311,IF($O$3="Hochelfen",Datenbasis!AR330,IF($O$3="Imperialer Adel",Datenbasis!AR349,IF($O$3="Khorne",Datenbasis!AR368,IF($O$3="Menschen",Datenbasis!AR387,IF($O$3="Nekromanten",Datenbasis!AR406,IF($O$3="Norse - AWK",Datenbasis!AR425,IF($O$3="Norse - CC",Datenbasis!AR444,O143)))))))))</f>
        <v/>
      </c>
      <c r="P123" s="542" t="str">
        <f>IF($O$3="","",IF($O$3="Halblinge - WL",Datenbasis!AU311,IF($O$3="Hochelfen",Datenbasis!AU330,IF($O$3="Imperialer Adel",Datenbasis!AU349,IF($O$3="Khorne",Datenbasis!AU368,IF($O$3="Menschen",Datenbasis!AU387,IF($O$3="Nekromanten",Datenbasis!AU406,IF($O$3="Norse - AWK",Datenbasis!AU425,IF($O$3="Norse - CC",Datenbasis!AU444,P143)))))))))</f>
        <v/>
      </c>
      <c r="Q123" s="542" t="str">
        <f>IF($O$3="","",IF($O$3="Halblinge - WL",Datenbasis!AX311,IF($O$3="Hochelfen",Datenbasis!AX330,IF($O$3="Imperialer Adel",Datenbasis!AX349,IF($O$3="Khorne",Datenbasis!AX368,IF($O$3="Menschen",Datenbasis!AX387,IF($O$3="Nekromanten",Datenbasis!AX406,IF($O$3="Norse - AWK",Datenbasis!AX425,IF($O$3="Norse - CC",Datenbasis!AX444,Q143)))))))))</f>
        <v/>
      </c>
      <c r="R123" s="542" t="str">
        <f>IF($O$3="","",IF($O$3="Halblinge - WL",Datenbasis!AY311,IF($O$3="Hochelfen",Datenbasis!AY330,IF($O$3="Imperialer Adel",Datenbasis!AY349,IF($O$3="Khorne",Datenbasis!AY368,IF($O$3="Menschen",Datenbasis!AY387,IF($O$3="Nekromanten",Datenbasis!AY406,IF($O$3="Norse - AWK",Datenbasis!AY425,IF($O$3="Norse - CC",Datenbasis!AY444,R143)))))))))</f>
        <v/>
      </c>
      <c r="S123" s="542" t="str">
        <f>IF($O$3="","",IF($O$3="Halblinge - WL",Datenbasis!AZ311,IF($O$3="Hochelfen",Datenbasis!AZ330,IF($O$3="Imperialer Adel",Datenbasis!AZ349,IF($O$3="Khorne",Datenbasis!AZ368,IF($O$3="Menschen",Datenbasis!AZ387,IF($O$3="Nekromanten",Datenbasis!AZ406,IF($O$3="Norse - AWK",Datenbasis!AZ425,IF($O$3="Norse - CC",Datenbasis!AZ444,S143)))))))))</f>
        <v/>
      </c>
      <c r="T123" s="542" t="str">
        <f>IF($O$3="","",IF($O$3="Halblinge - WL",Datenbasis!BA311,IF($O$3="Hochelfen",Datenbasis!BA330,IF($O$3="Imperialer Adel",Datenbasis!BA349,IF($O$3="Khorne",Datenbasis!BA368,IF($O$3="Menschen",Datenbasis!BA387,IF($O$3="Nekromanten",Datenbasis!BA406,IF($O$3="Norse - AWK",Datenbasis!BA425,IF($O$3="Norse - CC",Datenbasis!BA444,T143)))))))))</f>
        <v/>
      </c>
      <c r="U123" s="542" t="str">
        <f>IF($O$3="","",IF($O$3="Halblinge - WL",Datenbasis!BB311,IF($O$3="Hochelfen",Datenbasis!BB330,IF($O$3="Imperialer Adel",Datenbasis!BB349,IF($O$3="Khorne",Datenbasis!BB368,IF($O$3="Menschen",Datenbasis!BB387,IF($O$3="Nekromanten",Datenbasis!BB406,IF($O$3="Norse - AWK",Datenbasis!BB425,IF($O$3="Norse - CC",Datenbasis!BB444,U143)))))))))</f>
        <v/>
      </c>
      <c r="V123" s="542" t="str">
        <f>IF($O$3="","",IF($O$3="Halblinge - WL",Datenbasis!BC311,IF($O$3="Hochelfen",Datenbasis!BC330,IF($O$3="Imperialer Adel",Datenbasis!BC349,IF($O$3="Khorne",Datenbasis!BC368,IF($O$3="Menschen",Datenbasis!BC387,IF($O$3="Nekromanten",Datenbasis!BC406,IF($O$3="Norse - AWK",Datenbasis!BC425,IF($O$3="Norse - CC",Datenbasis!BC444,V143)))))))))</f>
        <v/>
      </c>
      <c r="W123" s="542" t="str">
        <f>IF($O$3="","",IF($O$3="Halblinge - WL",Datenbasis!BD311,IF($O$3="Hochelfen",Datenbasis!BD330,IF($O$3="Imperialer Adel",Datenbasis!BD349,IF($O$3="Khorne",Datenbasis!BD368,IF($O$3="Menschen",Datenbasis!BD387,IF($O$3="Nekromanten",Datenbasis!BD406,IF($O$3="Norse - AWK",Datenbasis!BD425,IF($O$3="Norse - CC",Datenbasis!BD444,W143)))))))))</f>
        <v/>
      </c>
      <c r="X123" s="542" t="str">
        <f>IF($O$3="","",IF($O$3="Halblinge - WL",Datenbasis!BE311,IF($O$3="Hochelfen",Datenbasis!BE330,IF($O$3="Imperialer Adel",Datenbasis!BE349,IF($O$3="Khorne",Datenbasis!BE368,IF($O$3="Menschen",Datenbasis!BE387,IF($O$3="Nekromanten",Datenbasis!BE406,IF($O$3="Norse - AWK",Datenbasis!BE425,IF($O$3="Norse - CC",Datenbasis!BE444,X143)))))))))</f>
        <v/>
      </c>
    </row>
    <row r="124" spans="2:52" x14ac:dyDescent="0.3">
      <c r="B124" s="203">
        <v>7</v>
      </c>
      <c r="C124" s="204" t="str">
        <f>IF($O$3="","",IF($O$3="Halblinge - WL",Datenbasis!AS312,IF($O$3="Hochelfen",Datenbasis!AS331,IF($O$3="Imperialer Adel",Datenbasis!AS350,IF($O$3="Khorne",Datenbasis!AS369,IF($O$3="Menschen",Datenbasis!AS388,IF($O$3="Nekromanten",Datenbasis!AS407,IF($O$3="Norse - AWK",Datenbasis!AK426,IF($O$3="Norse - CC",Datenbasis!AS445,C144)))))))))</f>
        <v/>
      </c>
      <c r="D124" s="206" t="str">
        <f>IF($O$3="","",IF($O$3="Halblinge - WL",Datenbasis!AK312,IF($O$3="Hochelfen",Datenbasis!AK331,IF($O$3="Imperialer Adel",Datenbasis!AK350,IF($O$3="Khorne",Datenbasis!AK369,IF($O$3="Menschen",Datenbasis!AK388,IF($O$3="Nekromanten",Datenbasis!AK407,IF($O$3="Norse - AWK",Datenbasis!AK426,IF($O$3="Norse - CC",Datenbasis!AK445,D144)))))))))</f>
        <v/>
      </c>
      <c r="E124" s="67" t="str">
        <f>IF($O$3="","",IF($O$3="Halblinge - WL",Datenbasis!AL312,IF($O$3="Hochelfen",Datenbasis!AL331,IF($O$3="Imperialer Adel",Datenbasis!AL350,IF($O$3="Khorne",Datenbasis!AL369,IF($O$3="Menschen",Datenbasis!AL388,IF($O$3="Nekromanten",Datenbasis!AL407,IF($O$3="Norse - AWK",Datenbasis!AL426,IF($O$3="Norse - CC",Datenbasis!AL445,E144)))))))))</f>
        <v/>
      </c>
      <c r="F124" s="67" t="str">
        <f>IF($O$3="","",IF($O$3="Halblinge - WL",Datenbasis!AM312,IF($O$3="Hochelfen",Datenbasis!AM331,IF($O$3="Imperialer Adel",Datenbasis!AM350,IF($O$3="Khorne",Datenbasis!AM369,IF($O$3="Menschen",Datenbasis!AM388,IF($O$3="Nekromanten",Datenbasis!AM407,IF($O$3="Norse - AWK",Datenbasis!AM426,IF($O$3="Norse - CC",Datenbasis!AM445,F144)))))))))</f>
        <v/>
      </c>
      <c r="G124" s="67" t="str">
        <f>IF($O$3="","",IF($O$3="Halblinge - WL",Datenbasis!AN312,IF($O$3="Hochelfen",Datenbasis!AN331,IF($O$3="Imperialer Adel",Datenbasis!AN350,IF($O$3="Khorne",Datenbasis!AN369,IF($O$3="Menschen",Datenbasis!AN388,IF($O$3="Nekromanten",Datenbasis!AN407,IF($O$3="Norse - AWK",Datenbasis!AN426,IF($O$3="Norse - CC",Datenbasis!AN445,G144)))))))))</f>
        <v/>
      </c>
      <c r="H124" s="67" t="str">
        <f>IF($O$3="","",IF($O$3="Halblinge - WL",Datenbasis!AO312,IF($O$3="Hochelfen",Datenbasis!AO331,IF($O$3="Imperialer Adel",Datenbasis!AO350,IF($O$3="Khorne",Datenbasis!AO369,IF($O$3="Menschen",Datenbasis!AO388,IF($O$3="Nekromanten",Datenbasis!AO407,IF($O$3="Norse - AWK",Datenbasis!AO426,IF($O$3="Norse - CC",Datenbasis!AO445,H144)))))))))</f>
        <v/>
      </c>
      <c r="I124" s="67" t="str">
        <f>IF($O$3="","",IF($O$3="Halblinge - WL",Datenbasis!AP312,IF($O$3="Hochelfen",Datenbasis!AP331,IF($O$3="Imperialer Adel",Datenbasis!AP350,IF($O$3="Khorne",Datenbasis!AP369,IF($O$3="Menschen",Datenbasis!AP388,IF($O$3="Nekromanten",Datenbasis!AP407,IF($O$3="Norse - AWK",Datenbasis!AP426,IF($O$3="Norse - CC",Datenbasis!AP445,I144)))))))))</f>
        <v/>
      </c>
      <c r="J124" s="542" t="str">
        <f>IF($O$3="","",IF($O$3="Halblinge - WL",Datenbasis!AQ312,IF($O$3="Hochelfen",Datenbasis!AQ331,IF($O$3="Imperialer Adel",Datenbasis!AQ350,IF($O$3="Khorne",Datenbasis!AQ369,IF($O$3="Menschen",Datenbasis!AQ388,IF($O$3="Nekromanten",Datenbasis!AQ407,IF($O$3="Norse - AWK",Datenbasis!AQ426,IF($O$3="Norse - CC",Datenbasis!AQ445,J144)))))))))</f>
        <v/>
      </c>
      <c r="K124" s="542" t="str">
        <f>IF($O$3="","",IF($O$3="Halblinge - WL",Datenbasis!AR312,IF($O$3="Hochelfen",Datenbasis!AR331,IF($O$3="Imperialer Adel",Datenbasis!AR350,IF($O$3="Khorne",Datenbasis!AR369,IF($O$3="Menschen",Datenbasis!AR388,IF($O$3="Nekromanten",Datenbasis!AR407,IF($O$3="Norse - AWK",Datenbasis!AR426,IF($O$3="Norse - CC",Datenbasis!AR445,K144)))))))))</f>
        <v/>
      </c>
      <c r="L124" s="542" t="str">
        <f>IF($O$3="","",IF($O$3="Halblinge - WL",Datenbasis!AS312,IF($O$3="Hochelfen",Datenbasis!AS331,IF($O$3="Imperialer Adel",Datenbasis!AS350,IF($O$3="Khorne",Datenbasis!AS369,IF($O$3="Menschen",Datenbasis!AS388,IF($O$3="Nekromanten",Datenbasis!AS407,IF($O$3="Norse - AWK",Datenbasis!AS426,IF($O$3="Norse - CC",Datenbasis!AS445,L144)))))))))</f>
        <v/>
      </c>
      <c r="M124" s="542" t="str">
        <f>IF($O$3="","",IF($O$3="Halblinge - WL",Datenbasis!AT312,IF($O$3="Hochelfen",Datenbasis!AT331,IF($O$3="Imperialer Adel",Datenbasis!AT350,IF($O$3="Khorne",Datenbasis!AT369,IF($O$3="Menschen",Datenbasis!AT388,IF($O$3="Nekromanten",Datenbasis!AT407,IF($O$3="Norse - AWK",Datenbasis!AT426,IF($O$3="Norse - CC",Datenbasis!AT445,M144)))))))))</f>
        <v/>
      </c>
      <c r="N124" s="542" t="str">
        <f>IF($O$3="","",IF($O$3="Halblinge - WL",Datenbasis!AU312,IF($O$3="Hochelfen",Datenbasis!AU331,IF($O$3="Imperialer Adel",Datenbasis!AU350,IF($O$3="Khorne",Datenbasis!AU369,IF($O$3="Menschen",Datenbasis!AU388,IF($O$3="Nekromanten",Datenbasis!AU407,IF($O$3="Norse - AWK",Datenbasis!AU426,IF($O$3="Norse - CC",Datenbasis!AU445,N144)))))))))</f>
        <v/>
      </c>
      <c r="O124" s="66" t="str">
        <f>IF($O$3="","",IF($O$3="Halblinge - WL",Datenbasis!AR312,IF($O$3="Hochelfen",Datenbasis!AR331,IF($O$3="Imperialer Adel",Datenbasis!AR350,IF($O$3="Khorne",Datenbasis!AR369,IF($O$3="Menschen",Datenbasis!AR388,IF($O$3="Nekromanten",Datenbasis!AR407,IF($O$3="Norse - AWK",Datenbasis!AR426,IF($O$3="Norse - CC",Datenbasis!AR445,O144)))))))))</f>
        <v/>
      </c>
      <c r="P124" s="542" t="str">
        <f>IF($O$3="","",IF($O$3="Halblinge - WL",Datenbasis!AU312,IF($O$3="Hochelfen",Datenbasis!AU331,IF($O$3="Imperialer Adel",Datenbasis!AU350,IF($O$3="Khorne",Datenbasis!AU369,IF($O$3="Menschen",Datenbasis!AU388,IF($O$3="Nekromanten",Datenbasis!AU407,IF($O$3="Norse - AWK",Datenbasis!AU426,IF($O$3="Norse - CC",Datenbasis!AU445,P144)))))))))</f>
        <v/>
      </c>
      <c r="Q124" s="542" t="str">
        <f>IF($O$3="","",IF($O$3="Halblinge - WL",Datenbasis!AX312,IF($O$3="Hochelfen",Datenbasis!AX331,IF($O$3="Imperialer Adel",Datenbasis!AX350,IF($O$3="Khorne",Datenbasis!AX369,IF($O$3="Menschen",Datenbasis!AX388,IF($O$3="Nekromanten",Datenbasis!AX407,IF($O$3="Norse - AWK",Datenbasis!AX426,IF($O$3="Norse - CC",Datenbasis!AX445,Q144)))))))))</f>
        <v/>
      </c>
      <c r="R124" s="542" t="str">
        <f>IF($O$3="","",IF($O$3="Halblinge - WL",Datenbasis!AY312,IF($O$3="Hochelfen",Datenbasis!AY331,IF($O$3="Imperialer Adel",Datenbasis!AY350,IF($O$3="Khorne",Datenbasis!AY369,IF($O$3="Menschen",Datenbasis!AY388,IF($O$3="Nekromanten",Datenbasis!AY407,IF($O$3="Norse - AWK",Datenbasis!AY426,IF($O$3="Norse - CC",Datenbasis!AY445,R144)))))))))</f>
        <v/>
      </c>
      <c r="S124" s="542" t="str">
        <f>IF($O$3="","",IF($O$3="Halblinge - WL",Datenbasis!AZ312,IF($O$3="Hochelfen",Datenbasis!AZ331,IF($O$3="Imperialer Adel",Datenbasis!AZ350,IF($O$3="Khorne",Datenbasis!AZ369,IF($O$3="Menschen",Datenbasis!AZ388,IF($O$3="Nekromanten",Datenbasis!AZ407,IF($O$3="Norse - AWK",Datenbasis!AZ426,IF($O$3="Norse - CC",Datenbasis!AZ445,S144)))))))))</f>
        <v/>
      </c>
      <c r="T124" s="542" t="str">
        <f>IF($O$3="","",IF($O$3="Halblinge - WL",Datenbasis!BA312,IF($O$3="Hochelfen",Datenbasis!BA331,IF($O$3="Imperialer Adel",Datenbasis!BA350,IF($O$3="Khorne",Datenbasis!BA369,IF($O$3="Menschen",Datenbasis!BA388,IF($O$3="Nekromanten",Datenbasis!BA407,IF($O$3="Norse - AWK",Datenbasis!BA426,IF($O$3="Norse - CC",Datenbasis!BA445,T144)))))))))</f>
        <v/>
      </c>
      <c r="U124" s="542" t="str">
        <f>IF($O$3="","",IF($O$3="Halblinge - WL",Datenbasis!BB312,IF($O$3="Hochelfen",Datenbasis!BB331,IF($O$3="Imperialer Adel",Datenbasis!BB350,IF($O$3="Khorne",Datenbasis!BB369,IF($O$3="Menschen",Datenbasis!BB388,IF($O$3="Nekromanten",Datenbasis!BB407,IF($O$3="Norse - AWK",Datenbasis!BB426,IF($O$3="Norse - CC",Datenbasis!BB445,U144)))))))))</f>
        <v/>
      </c>
      <c r="V124" s="542" t="str">
        <f>IF($O$3="","",IF($O$3="Halblinge - WL",Datenbasis!BC312,IF($O$3="Hochelfen",Datenbasis!BC331,IF($O$3="Imperialer Adel",Datenbasis!BC350,IF($O$3="Khorne",Datenbasis!BC369,IF($O$3="Menschen",Datenbasis!BC388,IF($O$3="Nekromanten",Datenbasis!BC407,IF($O$3="Norse - AWK",Datenbasis!BC426,IF($O$3="Norse - CC",Datenbasis!BC445,V144)))))))))</f>
        <v/>
      </c>
      <c r="W124" s="542" t="str">
        <f>IF($O$3="","",IF($O$3="Halblinge - WL",Datenbasis!BD312,IF($O$3="Hochelfen",Datenbasis!BD331,IF($O$3="Imperialer Adel",Datenbasis!BD350,IF($O$3="Khorne",Datenbasis!BD369,IF($O$3="Menschen",Datenbasis!BD388,IF($O$3="Nekromanten",Datenbasis!BD407,IF($O$3="Norse - AWK",Datenbasis!BD426,IF($O$3="Norse - CC",Datenbasis!BD445,W144)))))))))</f>
        <v/>
      </c>
      <c r="X124" s="542" t="str">
        <f>IF($O$3="","",IF($O$3="Halblinge - WL",Datenbasis!BE312,IF($O$3="Hochelfen",Datenbasis!BE331,IF($O$3="Imperialer Adel",Datenbasis!BE350,IF($O$3="Khorne",Datenbasis!BE369,IF($O$3="Menschen",Datenbasis!BE388,IF($O$3="Nekromanten",Datenbasis!BE407,IF($O$3="Norse - AWK",Datenbasis!BE426,IF($O$3="Norse - CC",Datenbasis!BE445,X144)))))))))</f>
        <v/>
      </c>
    </row>
    <row r="125" spans="2:52" x14ac:dyDescent="0.3">
      <c r="B125" s="203">
        <v>8</v>
      </c>
      <c r="C125" s="204" t="str">
        <f>IF($O$3="","",IF($O$3="Halblinge - WL",Datenbasis!AS313,IF($O$3="Hochelfen",Datenbasis!AS332,IF($O$3="Imperialer Adel",Datenbasis!AS351,IF($O$3="Khorne",Datenbasis!AS370,IF($O$3="Menschen",Datenbasis!AS389,IF($O$3="Nekromanten",Datenbasis!AS408,IF($O$3="Norse - AWK",Datenbasis!AK427,IF($O$3="Norse - CC",Datenbasis!AS446,C145)))))))))</f>
        <v/>
      </c>
      <c r="D125" s="206" t="str">
        <f>IF($O$3="","",IF($O$3="Halblinge - WL",Datenbasis!AK313,IF($O$3="Hochelfen",Datenbasis!AK332,IF($O$3="Imperialer Adel",Datenbasis!AK351,IF($O$3="Khorne",Datenbasis!AK370,IF($O$3="Menschen",Datenbasis!AK389,IF($O$3="Nekromanten",Datenbasis!AK408,IF($O$3="Norse - AWK",Datenbasis!AK427,IF($O$3="Norse - CC",Datenbasis!AK446,D145)))))))))</f>
        <v/>
      </c>
      <c r="E125" s="67" t="str">
        <f>IF($O$3="","",IF($O$3="Halblinge - WL",Datenbasis!AL313,IF($O$3="Hochelfen",Datenbasis!AL332,IF($O$3="Imperialer Adel",Datenbasis!AL351,IF($O$3="Khorne",Datenbasis!AL370,IF($O$3="Menschen",Datenbasis!AL389,IF($O$3="Nekromanten",Datenbasis!AL408,IF($O$3="Norse - AWK",Datenbasis!AL427,IF($O$3="Norse - CC",Datenbasis!AL446,E145)))))))))</f>
        <v/>
      </c>
      <c r="F125" s="67" t="str">
        <f>IF($O$3="","",IF($O$3="Halblinge - WL",Datenbasis!AM313,IF($O$3="Hochelfen",Datenbasis!AM332,IF($O$3="Imperialer Adel",Datenbasis!AM351,IF($O$3="Khorne",Datenbasis!AM370,IF($O$3="Menschen",Datenbasis!AM389,IF($O$3="Nekromanten",Datenbasis!AM408,IF($O$3="Norse - AWK",Datenbasis!AM427,IF($O$3="Norse - CC",Datenbasis!AM446,F145)))))))))</f>
        <v/>
      </c>
      <c r="G125" s="67" t="str">
        <f>IF($O$3="","",IF($O$3="Halblinge - WL",Datenbasis!AN313,IF($O$3="Hochelfen",Datenbasis!AN332,IF($O$3="Imperialer Adel",Datenbasis!AN351,IF($O$3="Khorne",Datenbasis!AN370,IF($O$3="Menschen",Datenbasis!AN389,IF($O$3="Nekromanten",Datenbasis!AN408,IF($O$3="Norse - AWK",Datenbasis!AN427,IF($O$3="Norse - CC",Datenbasis!AN446,G145)))))))))</f>
        <v/>
      </c>
      <c r="H125" s="67" t="str">
        <f>IF($O$3="","",IF($O$3="Halblinge - WL",Datenbasis!AO313,IF($O$3="Hochelfen",Datenbasis!AO332,IF($O$3="Imperialer Adel",Datenbasis!AO351,IF($O$3="Khorne",Datenbasis!AO370,IF($O$3="Menschen",Datenbasis!AO389,IF($O$3="Nekromanten",Datenbasis!AO408,IF($O$3="Norse - AWK",Datenbasis!AO427,IF($O$3="Norse - CC",Datenbasis!AO446,H145)))))))))</f>
        <v/>
      </c>
      <c r="I125" s="67" t="str">
        <f>IF($O$3="","",IF($O$3="Halblinge - WL",Datenbasis!AP313,IF($O$3="Hochelfen",Datenbasis!AP332,IF($O$3="Imperialer Adel",Datenbasis!AP351,IF($O$3="Khorne",Datenbasis!AP370,IF($O$3="Menschen",Datenbasis!AP389,IF($O$3="Nekromanten",Datenbasis!AP408,IF($O$3="Norse - AWK",Datenbasis!AP427,IF($O$3="Norse - CC",Datenbasis!AP446,I145)))))))))</f>
        <v/>
      </c>
      <c r="J125" s="542" t="str">
        <f>IF($O$3="","",IF($O$3="Halblinge - WL",Datenbasis!AQ313,IF($O$3="Hochelfen",Datenbasis!AQ332,IF($O$3="Imperialer Adel",Datenbasis!AQ351,IF($O$3="Khorne",Datenbasis!AQ370,IF($O$3="Menschen",Datenbasis!AQ389,IF($O$3="Nekromanten",Datenbasis!AQ408,IF($O$3="Norse - AWK",Datenbasis!AQ427,IF($O$3="Norse - CC",Datenbasis!AQ446,J145)))))))))</f>
        <v/>
      </c>
      <c r="K125" s="542" t="str">
        <f>IF($O$3="","",IF($O$3="Halblinge - WL",Datenbasis!AR313,IF($O$3="Hochelfen",Datenbasis!AR332,IF($O$3="Imperialer Adel",Datenbasis!AR351,IF($O$3="Khorne",Datenbasis!AR370,IF($O$3="Menschen",Datenbasis!AR389,IF($O$3="Nekromanten",Datenbasis!AR408,IF($O$3="Norse - AWK",Datenbasis!AR427,IF($O$3="Norse - CC",Datenbasis!AR446,K145)))))))))</f>
        <v/>
      </c>
      <c r="L125" s="542" t="str">
        <f>IF($O$3="","",IF($O$3="Halblinge - WL",Datenbasis!AS313,IF($O$3="Hochelfen",Datenbasis!AS332,IF($O$3="Imperialer Adel",Datenbasis!AS351,IF($O$3="Khorne",Datenbasis!AS370,IF($O$3="Menschen",Datenbasis!AS389,IF($O$3="Nekromanten",Datenbasis!AS408,IF($O$3="Norse - AWK",Datenbasis!AS427,IF($O$3="Norse - CC",Datenbasis!AS446,L145)))))))))</f>
        <v/>
      </c>
      <c r="M125" s="542" t="str">
        <f>IF($O$3="","",IF($O$3="Halblinge - WL",Datenbasis!AT313,IF($O$3="Hochelfen",Datenbasis!AT332,IF($O$3="Imperialer Adel",Datenbasis!AT351,IF($O$3="Khorne",Datenbasis!AT370,IF($O$3="Menschen",Datenbasis!AT389,IF($O$3="Nekromanten",Datenbasis!AT408,IF($O$3="Norse - AWK",Datenbasis!AT427,IF($O$3="Norse - CC",Datenbasis!AT446,M145)))))))))</f>
        <v/>
      </c>
      <c r="N125" s="542" t="str">
        <f>IF($O$3="","",IF($O$3="Halblinge - WL",Datenbasis!AU313,IF($O$3="Hochelfen",Datenbasis!AU332,IF($O$3="Imperialer Adel",Datenbasis!AU351,IF($O$3="Khorne",Datenbasis!AU370,IF($O$3="Menschen",Datenbasis!AU389,IF($O$3="Nekromanten",Datenbasis!AU408,IF($O$3="Norse - AWK",Datenbasis!AU427,IF($O$3="Norse - CC",Datenbasis!AU446,N145)))))))))</f>
        <v/>
      </c>
      <c r="O125" s="66" t="str">
        <f>IF($O$3="","",IF($O$3="Halblinge - WL",Datenbasis!AR313,IF($O$3="Hochelfen",Datenbasis!AR332,IF($O$3="Imperialer Adel",Datenbasis!AR351,IF($O$3="Khorne",Datenbasis!AR370,IF($O$3="Menschen",Datenbasis!AR389,IF($O$3="Nekromanten",Datenbasis!AR408,IF($O$3="Norse - AWK",Datenbasis!AR427,IF($O$3="Norse - CC",Datenbasis!AR446,O145)))))))))</f>
        <v/>
      </c>
      <c r="P125" s="542" t="str">
        <f>IF($O$3="","",IF($O$3="Halblinge - WL",Datenbasis!AU313,IF($O$3="Hochelfen",Datenbasis!AU332,IF($O$3="Imperialer Adel",Datenbasis!AU351,IF($O$3="Khorne",Datenbasis!AU370,IF($O$3="Menschen",Datenbasis!AU389,IF($O$3="Nekromanten",Datenbasis!AU408,IF($O$3="Norse - AWK",Datenbasis!AU427,IF($O$3="Norse - CC",Datenbasis!AU446,P145)))))))))</f>
        <v/>
      </c>
      <c r="Q125" s="542" t="str">
        <f>IF($O$3="","",IF($O$3="Halblinge - WL",Datenbasis!AX313,IF($O$3="Hochelfen",Datenbasis!AX332,IF($O$3="Imperialer Adel",Datenbasis!AX351,IF($O$3="Khorne",Datenbasis!AX370,IF($O$3="Menschen",Datenbasis!AX389,IF($O$3="Nekromanten",Datenbasis!AX408,IF($O$3="Norse - AWK",Datenbasis!AX427,IF($O$3="Norse - CC",Datenbasis!AX446,Q145)))))))))</f>
        <v/>
      </c>
      <c r="R125" s="542" t="str">
        <f>IF($O$3="","",IF($O$3="Halblinge - WL",Datenbasis!AY313,IF($O$3="Hochelfen",Datenbasis!AY332,IF($O$3="Imperialer Adel",Datenbasis!AY351,IF($O$3="Khorne",Datenbasis!AY370,IF($O$3="Menschen",Datenbasis!AY389,IF($O$3="Nekromanten",Datenbasis!AY408,IF($O$3="Norse - AWK",Datenbasis!AY427,IF($O$3="Norse - CC",Datenbasis!AY446,R145)))))))))</f>
        <v/>
      </c>
      <c r="S125" s="542" t="str">
        <f>IF($O$3="","",IF($O$3="Halblinge - WL",Datenbasis!AZ313,IF($O$3="Hochelfen",Datenbasis!AZ332,IF($O$3="Imperialer Adel",Datenbasis!AZ351,IF($O$3="Khorne",Datenbasis!AZ370,IF($O$3="Menschen",Datenbasis!AZ389,IF($O$3="Nekromanten",Datenbasis!AZ408,IF($O$3="Norse - AWK",Datenbasis!AZ427,IF($O$3="Norse - CC",Datenbasis!AZ446,S145)))))))))</f>
        <v/>
      </c>
      <c r="T125" s="542" t="str">
        <f>IF($O$3="","",IF($O$3="Halblinge - WL",Datenbasis!BA313,IF($O$3="Hochelfen",Datenbasis!BA332,IF($O$3="Imperialer Adel",Datenbasis!BA351,IF($O$3="Khorne",Datenbasis!BA370,IF($O$3="Menschen",Datenbasis!BA389,IF($O$3="Nekromanten",Datenbasis!BA408,IF($O$3="Norse - AWK",Datenbasis!BA427,IF($O$3="Norse - CC",Datenbasis!BA446,T145)))))))))</f>
        <v/>
      </c>
      <c r="U125" s="542" t="str">
        <f>IF($O$3="","",IF($O$3="Halblinge - WL",Datenbasis!BB313,IF($O$3="Hochelfen",Datenbasis!BB332,IF($O$3="Imperialer Adel",Datenbasis!BB351,IF($O$3="Khorne",Datenbasis!BB370,IF($O$3="Menschen",Datenbasis!BB389,IF($O$3="Nekromanten",Datenbasis!BB408,IF($O$3="Norse - AWK",Datenbasis!BB427,IF($O$3="Norse - CC",Datenbasis!BB446,U145)))))))))</f>
        <v/>
      </c>
      <c r="V125" s="542" t="str">
        <f>IF($O$3="","",IF($O$3="Halblinge - WL",Datenbasis!BC313,IF($O$3="Hochelfen",Datenbasis!BC332,IF($O$3="Imperialer Adel",Datenbasis!BC351,IF($O$3="Khorne",Datenbasis!BC370,IF($O$3="Menschen",Datenbasis!BC389,IF($O$3="Nekromanten",Datenbasis!BC408,IF($O$3="Norse - AWK",Datenbasis!BC427,IF($O$3="Norse - CC",Datenbasis!BC446,V145)))))))))</f>
        <v/>
      </c>
      <c r="W125" s="542" t="str">
        <f>IF($O$3="","",IF($O$3="Halblinge - WL",Datenbasis!BD313,IF($O$3="Hochelfen",Datenbasis!BD332,IF($O$3="Imperialer Adel",Datenbasis!BD351,IF($O$3="Khorne",Datenbasis!BD370,IF($O$3="Menschen",Datenbasis!BD389,IF($O$3="Nekromanten",Datenbasis!BD408,IF($O$3="Norse - AWK",Datenbasis!BD427,IF($O$3="Norse - CC",Datenbasis!BD446,W145)))))))))</f>
        <v/>
      </c>
      <c r="X125" s="542" t="str">
        <f>IF($O$3="","",IF($O$3="Halblinge - WL",Datenbasis!BE313,IF($O$3="Hochelfen",Datenbasis!BE332,IF($O$3="Imperialer Adel",Datenbasis!BE351,IF($O$3="Khorne",Datenbasis!BE370,IF($O$3="Menschen",Datenbasis!BE389,IF($O$3="Nekromanten",Datenbasis!BE408,IF($O$3="Norse - AWK",Datenbasis!BE427,IF($O$3="Norse - CC",Datenbasis!BE446,X145)))))))))</f>
        <v/>
      </c>
    </row>
    <row r="126" spans="2:52" x14ac:dyDescent="0.3">
      <c r="B126" s="203">
        <v>9</v>
      </c>
      <c r="C126" s="204" t="str">
        <f>IF($O$3="","",IF($O$3="Halblinge - WL",Datenbasis!AS314,IF($O$3="Hochelfen",Datenbasis!AS333,IF($O$3="Imperialer Adel",Datenbasis!AS352,IF($O$3="Khorne",Datenbasis!AS371,IF($O$3="Menschen",Datenbasis!AS390,IF($O$3="Nekromanten",Datenbasis!AS409,IF($O$3="Norse - AWK",Datenbasis!AK428,IF($O$3="Norse - CC",Datenbasis!AS447,C146)))))))))</f>
        <v/>
      </c>
      <c r="D126" s="206" t="str">
        <f>IF($O$3="","",IF($O$3="Halblinge - WL",Datenbasis!AK314,IF($O$3="Hochelfen",Datenbasis!AK333,IF($O$3="Imperialer Adel",Datenbasis!AK352,IF($O$3="Khorne",Datenbasis!AK371,IF($O$3="Menschen",Datenbasis!AK390,IF($O$3="Nekromanten",Datenbasis!AK409,IF($O$3="Norse - AWK",Datenbasis!AK428,IF($O$3="Norse - CC",Datenbasis!AK447,D146)))))))))</f>
        <v/>
      </c>
      <c r="E126" s="67" t="str">
        <f>IF($O$3="","",IF($O$3="Halblinge - WL",Datenbasis!AL314,IF($O$3="Hochelfen",Datenbasis!AL333,IF($O$3="Imperialer Adel",Datenbasis!AL352,IF($O$3="Khorne",Datenbasis!AL371,IF($O$3="Menschen",Datenbasis!AL390,IF($O$3="Nekromanten",Datenbasis!AL409,IF($O$3="Norse - AWK",Datenbasis!AL428,IF($O$3="Norse - CC",Datenbasis!AL447,E146)))))))))</f>
        <v/>
      </c>
      <c r="F126" s="67" t="str">
        <f>IF($O$3="","",IF($O$3="Halblinge - WL",Datenbasis!AM314,IF($O$3="Hochelfen",Datenbasis!AM333,IF($O$3="Imperialer Adel",Datenbasis!AM352,IF($O$3="Khorne",Datenbasis!AM371,IF($O$3="Menschen",Datenbasis!AM390,IF($O$3="Nekromanten",Datenbasis!AM409,IF($O$3="Norse - AWK",Datenbasis!AM428,IF($O$3="Norse - CC",Datenbasis!AM447,F146)))))))))</f>
        <v/>
      </c>
      <c r="G126" s="67" t="str">
        <f>IF($O$3="","",IF($O$3="Halblinge - WL",Datenbasis!AN314,IF($O$3="Hochelfen",Datenbasis!AN333,IF($O$3="Imperialer Adel",Datenbasis!AN352,IF($O$3="Khorne",Datenbasis!AN371,IF($O$3="Menschen",Datenbasis!AN390,IF($O$3="Nekromanten",Datenbasis!AN409,IF($O$3="Norse - AWK",Datenbasis!AN428,IF($O$3="Norse - CC",Datenbasis!AN447,G146)))))))))</f>
        <v/>
      </c>
      <c r="H126" s="67" t="str">
        <f>IF($O$3="","",IF($O$3="Halblinge - WL",Datenbasis!AO314,IF($O$3="Hochelfen",Datenbasis!AO333,IF($O$3="Imperialer Adel",Datenbasis!AO352,IF($O$3="Khorne",Datenbasis!AO371,IF($O$3="Menschen",Datenbasis!AO390,IF($O$3="Nekromanten",Datenbasis!AO409,IF($O$3="Norse - AWK",Datenbasis!AO428,IF($O$3="Norse - CC",Datenbasis!AO447,H146)))))))))</f>
        <v/>
      </c>
      <c r="I126" s="67" t="str">
        <f>IF($O$3="","",IF($O$3="Halblinge - WL",Datenbasis!AP314,IF($O$3="Hochelfen",Datenbasis!AP333,IF($O$3="Imperialer Adel",Datenbasis!AP352,IF($O$3="Khorne",Datenbasis!AP371,IF($O$3="Menschen",Datenbasis!AP390,IF($O$3="Nekromanten",Datenbasis!AP409,IF($O$3="Norse - AWK",Datenbasis!AP428,IF($O$3="Norse - CC",Datenbasis!AP447,I146)))))))))</f>
        <v/>
      </c>
      <c r="J126" s="542" t="str">
        <f>IF($O$3="","",IF($O$3="Halblinge - WL",Datenbasis!AQ314,IF($O$3="Hochelfen",Datenbasis!AQ333,IF($O$3="Imperialer Adel",Datenbasis!AQ352,IF($O$3="Khorne",Datenbasis!AQ371,IF($O$3="Menschen",Datenbasis!AQ390,IF($O$3="Nekromanten",Datenbasis!AQ409,IF($O$3="Norse - AWK",Datenbasis!AQ428,IF($O$3="Norse - CC",Datenbasis!AQ447,J146)))))))))</f>
        <v/>
      </c>
      <c r="K126" s="542" t="str">
        <f>IF($O$3="","",IF($O$3="Halblinge - WL",Datenbasis!AR314,IF($O$3="Hochelfen",Datenbasis!AR333,IF($O$3="Imperialer Adel",Datenbasis!AR352,IF($O$3="Khorne",Datenbasis!AR371,IF($O$3="Menschen",Datenbasis!AR390,IF($O$3="Nekromanten",Datenbasis!AR409,IF($O$3="Norse - AWK",Datenbasis!AR428,IF($O$3="Norse - CC",Datenbasis!AR447,K146)))))))))</f>
        <v/>
      </c>
      <c r="L126" s="542" t="str">
        <f>IF($O$3="","",IF($O$3="Halblinge - WL",Datenbasis!AS314,IF($O$3="Hochelfen",Datenbasis!AS333,IF($O$3="Imperialer Adel",Datenbasis!AS352,IF($O$3="Khorne",Datenbasis!AS371,IF($O$3="Menschen",Datenbasis!AS390,IF($O$3="Nekromanten",Datenbasis!AS409,IF($O$3="Norse - AWK",Datenbasis!AS428,IF($O$3="Norse - CC",Datenbasis!AS447,L146)))))))))</f>
        <v/>
      </c>
      <c r="M126" s="542" t="str">
        <f>IF($O$3="","",IF($O$3="Halblinge - WL",Datenbasis!AT314,IF($O$3="Hochelfen",Datenbasis!AT333,IF($O$3="Imperialer Adel",Datenbasis!AT352,IF($O$3="Khorne",Datenbasis!AT371,IF($O$3="Menschen",Datenbasis!AT390,IF($O$3="Nekromanten",Datenbasis!AT409,IF($O$3="Norse - AWK",Datenbasis!AT428,IF($O$3="Norse - CC",Datenbasis!AT447,M146)))))))))</f>
        <v/>
      </c>
      <c r="N126" s="542" t="str">
        <f>IF($O$3="","",IF($O$3="Halblinge - WL",Datenbasis!AU314,IF($O$3="Hochelfen",Datenbasis!AU333,IF($O$3="Imperialer Adel",Datenbasis!AU352,IF($O$3="Khorne",Datenbasis!AU371,IF($O$3="Menschen",Datenbasis!AU390,IF($O$3="Nekromanten",Datenbasis!AU409,IF($O$3="Norse - AWK",Datenbasis!AU428,IF($O$3="Norse - CC",Datenbasis!AU447,N146)))))))))</f>
        <v/>
      </c>
      <c r="O126" s="66" t="str">
        <f>IF($O$3="","",IF($O$3="Halblinge - WL",Datenbasis!AR314,IF($O$3="Hochelfen",Datenbasis!AR333,IF($O$3="Imperialer Adel",Datenbasis!AR352,IF($O$3="Khorne",Datenbasis!AR371,IF($O$3="Menschen",Datenbasis!AR390,IF($O$3="Nekromanten",Datenbasis!AR409,IF($O$3="Norse - AWK",Datenbasis!AR428,IF($O$3="Norse - CC",Datenbasis!AR447,O146)))))))))</f>
        <v/>
      </c>
      <c r="P126" s="542" t="str">
        <f>IF($O$3="","",IF($O$3="Halblinge - WL",Datenbasis!AU314,IF($O$3="Hochelfen",Datenbasis!AU333,IF($O$3="Imperialer Adel",Datenbasis!AU352,IF($O$3="Khorne",Datenbasis!AU371,IF($O$3="Menschen",Datenbasis!AU390,IF($O$3="Nekromanten",Datenbasis!AU409,IF($O$3="Norse - AWK",Datenbasis!AU428,IF($O$3="Norse - CC",Datenbasis!AU447,P146)))))))))</f>
        <v/>
      </c>
      <c r="Q126" s="542" t="str">
        <f>IF($O$3="","",IF($O$3="Halblinge - WL",Datenbasis!AX314,IF($O$3="Hochelfen",Datenbasis!AX333,IF($O$3="Imperialer Adel",Datenbasis!AX352,IF($O$3="Khorne",Datenbasis!AX371,IF($O$3="Menschen",Datenbasis!AX390,IF($O$3="Nekromanten",Datenbasis!AX409,IF($O$3="Norse - AWK",Datenbasis!AX428,IF($O$3="Norse - CC",Datenbasis!AX447,Q146)))))))))</f>
        <v/>
      </c>
      <c r="R126" s="542" t="str">
        <f>IF($O$3="","",IF($O$3="Halblinge - WL",Datenbasis!AY314,IF($O$3="Hochelfen",Datenbasis!AY333,IF($O$3="Imperialer Adel",Datenbasis!AY352,IF($O$3="Khorne",Datenbasis!AY371,IF($O$3="Menschen",Datenbasis!AY390,IF($O$3="Nekromanten",Datenbasis!AY409,IF($O$3="Norse - AWK",Datenbasis!AY428,IF($O$3="Norse - CC",Datenbasis!AY447,R146)))))))))</f>
        <v/>
      </c>
      <c r="S126" s="542" t="str">
        <f>IF($O$3="","",IF($O$3="Halblinge - WL",Datenbasis!AZ314,IF($O$3="Hochelfen",Datenbasis!AZ333,IF($O$3="Imperialer Adel",Datenbasis!AZ352,IF($O$3="Khorne",Datenbasis!AZ371,IF($O$3="Menschen",Datenbasis!AZ390,IF($O$3="Nekromanten",Datenbasis!AZ409,IF($O$3="Norse - AWK",Datenbasis!AZ428,IF($O$3="Norse - CC",Datenbasis!AZ447,S146)))))))))</f>
        <v/>
      </c>
      <c r="T126" s="542" t="str">
        <f>IF($O$3="","",IF($O$3="Halblinge - WL",Datenbasis!BA314,IF($O$3="Hochelfen",Datenbasis!BA333,IF($O$3="Imperialer Adel",Datenbasis!BA352,IF($O$3="Khorne",Datenbasis!BA371,IF($O$3="Menschen",Datenbasis!BA390,IF($O$3="Nekromanten",Datenbasis!BA409,IF($O$3="Norse - AWK",Datenbasis!BA428,IF($O$3="Norse - CC",Datenbasis!BA447,T146)))))))))</f>
        <v/>
      </c>
      <c r="U126" s="542" t="str">
        <f>IF($O$3="","",IF($O$3="Halblinge - WL",Datenbasis!BB314,IF($O$3="Hochelfen",Datenbasis!BB333,IF($O$3="Imperialer Adel",Datenbasis!BB352,IF($O$3="Khorne",Datenbasis!BB371,IF($O$3="Menschen",Datenbasis!BB390,IF($O$3="Nekromanten",Datenbasis!BB409,IF($O$3="Norse - AWK",Datenbasis!BB428,IF($O$3="Norse - CC",Datenbasis!BB447,U146)))))))))</f>
        <v/>
      </c>
      <c r="V126" s="542" t="str">
        <f>IF($O$3="","",IF($O$3="Halblinge - WL",Datenbasis!BC314,IF($O$3="Hochelfen",Datenbasis!BC333,IF($O$3="Imperialer Adel",Datenbasis!BC352,IF($O$3="Khorne",Datenbasis!BC371,IF($O$3="Menschen",Datenbasis!BC390,IF($O$3="Nekromanten",Datenbasis!BC409,IF($O$3="Norse - AWK",Datenbasis!BC428,IF($O$3="Norse - CC",Datenbasis!BC447,V146)))))))))</f>
        <v/>
      </c>
      <c r="W126" s="542" t="str">
        <f>IF($O$3="","",IF($O$3="Halblinge - WL",Datenbasis!BD314,IF($O$3="Hochelfen",Datenbasis!BD333,IF($O$3="Imperialer Adel",Datenbasis!BD352,IF($O$3="Khorne",Datenbasis!BD371,IF($O$3="Menschen",Datenbasis!BD390,IF($O$3="Nekromanten",Datenbasis!BD409,IF($O$3="Norse - AWK",Datenbasis!BD428,IF($O$3="Norse - CC",Datenbasis!BD447,W146)))))))))</f>
        <v/>
      </c>
      <c r="X126" s="542" t="str">
        <f>IF($O$3="","",IF($O$3="Halblinge - WL",Datenbasis!BE314,IF($O$3="Hochelfen",Datenbasis!BE333,IF($O$3="Imperialer Adel",Datenbasis!BE352,IF($O$3="Khorne",Datenbasis!BE371,IF($O$3="Menschen",Datenbasis!BE390,IF($O$3="Nekromanten",Datenbasis!BE409,IF($O$3="Norse - AWK",Datenbasis!BE428,IF($O$3="Norse - CC",Datenbasis!BE447,X146)))))))))</f>
        <v/>
      </c>
    </row>
    <row r="127" spans="2:52" x14ac:dyDescent="0.3">
      <c r="B127" s="203">
        <v>10</v>
      </c>
      <c r="C127" s="204" t="str">
        <f>IF($O$3="","",IF($O$3="Halblinge - WL",Datenbasis!AS315,IF($O$3="Hochelfen",Datenbasis!AS334,IF($O$3="Imperialer Adel",Datenbasis!AS353,IF($O$3="Khorne",Datenbasis!AS372,IF($O$3="Menschen",Datenbasis!AS391,IF($O$3="Nekromanten",Datenbasis!AS410,IF($O$3="Norse - AWK",Datenbasis!AK429,IF($O$3="Norse - CC",Datenbasis!AS448,C147)))))))))</f>
        <v/>
      </c>
      <c r="D127" s="206" t="str">
        <f>IF($O$3="","",IF($O$3="Halblinge - WL",Datenbasis!AK315,IF($O$3="Hochelfen",Datenbasis!AK334,IF($O$3="Imperialer Adel",Datenbasis!AK353,IF($O$3="Khorne",Datenbasis!AK372,IF($O$3="Menschen",Datenbasis!AK391,IF($O$3="Nekromanten",Datenbasis!AK410,IF($O$3="Norse - AWK",Datenbasis!AK429,IF($O$3="Norse - CC",Datenbasis!AK448,D147)))))))))</f>
        <v/>
      </c>
      <c r="E127" s="67" t="str">
        <f>IF($O$3="","",IF($O$3="Halblinge - WL",Datenbasis!AL315,IF($O$3="Hochelfen",Datenbasis!AL334,IF($O$3="Imperialer Adel",Datenbasis!AL353,IF($O$3="Khorne",Datenbasis!AL372,IF($O$3="Menschen",Datenbasis!AL391,IF($O$3="Nekromanten",Datenbasis!AL410,IF($O$3="Norse - AWK",Datenbasis!AL429,IF($O$3="Norse - CC",Datenbasis!AL448,E147)))))))))</f>
        <v/>
      </c>
      <c r="F127" s="67" t="str">
        <f>IF($O$3="","",IF($O$3="Halblinge - WL",Datenbasis!AM315,IF($O$3="Hochelfen",Datenbasis!AM334,IF($O$3="Imperialer Adel",Datenbasis!AM353,IF($O$3="Khorne",Datenbasis!AM372,IF($O$3="Menschen",Datenbasis!AM391,IF($O$3="Nekromanten",Datenbasis!AM410,IF($O$3="Norse - AWK",Datenbasis!AM429,IF($O$3="Norse - CC",Datenbasis!AM448,F147)))))))))</f>
        <v/>
      </c>
      <c r="G127" s="67" t="str">
        <f>IF($O$3="","",IF($O$3="Halblinge - WL",Datenbasis!AN315,IF($O$3="Hochelfen",Datenbasis!AN334,IF($O$3="Imperialer Adel",Datenbasis!AN353,IF($O$3="Khorne",Datenbasis!AN372,IF($O$3="Menschen",Datenbasis!AN391,IF($O$3="Nekromanten",Datenbasis!AN410,IF($O$3="Norse - AWK",Datenbasis!AN429,IF($O$3="Norse - CC",Datenbasis!AN448,G147)))))))))</f>
        <v/>
      </c>
      <c r="H127" s="67" t="str">
        <f>IF($O$3="","",IF($O$3="Halblinge - WL",Datenbasis!AO315,IF($O$3="Hochelfen",Datenbasis!AO334,IF($O$3="Imperialer Adel",Datenbasis!AO353,IF($O$3="Khorne",Datenbasis!AO372,IF($O$3="Menschen",Datenbasis!AO391,IF($O$3="Nekromanten",Datenbasis!AO410,IF($O$3="Norse - AWK",Datenbasis!AO429,IF($O$3="Norse - CC",Datenbasis!AO448,H147)))))))))</f>
        <v/>
      </c>
      <c r="I127" s="67" t="str">
        <f>IF($O$3="","",IF($O$3="Halblinge - WL",Datenbasis!AP315,IF($O$3="Hochelfen",Datenbasis!AP334,IF($O$3="Imperialer Adel",Datenbasis!AP353,IF($O$3="Khorne",Datenbasis!AP372,IF($O$3="Menschen",Datenbasis!AP391,IF($O$3="Nekromanten",Datenbasis!AP410,IF($O$3="Norse - AWK",Datenbasis!AP429,IF($O$3="Norse - CC",Datenbasis!AP448,I147)))))))))</f>
        <v/>
      </c>
      <c r="J127" s="542" t="str">
        <f>IF($O$3="","",IF($O$3="Halblinge - WL",Datenbasis!AQ315,IF($O$3="Hochelfen",Datenbasis!AQ334,IF($O$3="Imperialer Adel",Datenbasis!AQ353,IF($O$3="Khorne",Datenbasis!AQ372,IF($O$3="Menschen",Datenbasis!AQ391,IF($O$3="Nekromanten",Datenbasis!AQ410,IF($O$3="Norse - AWK",Datenbasis!AQ429,IF($O$3="Norse - CC",Datenbasis!AQ448,J147)))))))))</f>
        <v/>
      </c>
      <c r="K127" s="542" t="str">
        <f>IF($O$3="","",IF($O$3="Halblinge - WL",Datenbasis!AR315,IF($O$3="Hochelfen",Datenbasis!AR334,IF($O$3="Imperialer Adel",Datenbasis!AR353,IF($O$3="Khorne",Datenbasis!AR372,IF($O$3="Menschen",Datenbasis!AR391,IF($O$3="Nekromanten",Datenbasis!AR410,IF($O$3="Norse - AWK",Datenbasis!AR429,IF($O$3="Norse - CC",Datenbasis!AR448,K147)))))))))</f>
        <v/>
      </c>
      <c r="L127" s="542" t="str">
        <f>IF($O$3="","",IF($O$3="Halblinge - WL",Datenbasis!AS315,IF($O$3="Hochelfen",Datenbasis!AS334,IF($O$3="Imperialer Adel",Datenbasis!AS353,IF($O$3="Khorne",Datenbasis!AS372,IF($O$3="Menschen",Datenbasis!AS391,IF($O$3="Nekromanten",Datenbasis!AS410,IF($O$3="Norse - AWK",Datenbasis!AS429,IF($O$3="Norse - CC",Datenbasis!AS448,L147)))))))))</f>
        <v/>
      </c>
      <c r="M127" s="542" t="str">
        <f>IF($O$3="","",IF($O$3="Halblinge - WL",Datenbasis!AT315,IF($O$3="Hochelfen",Datenbasis!AT334,IF($O$3="Imperialer Adel",Datenbasis!AT353,IF($O$3="Khorne",Datenbasis!AT372,IF($O$3="Menschen",Datenbasis!AT391,IF($O$3="Nekromanten",Datenbasis!AT410,IF($O$3="Norse - AWK",Datenbasis!AT429,IF($O$3="Norse - CC",Datenbasis!AT448,M147)))))))))</f>
        <v/>
      </c>
      <c r="N127" s="542" t="str">
        <f>IF($O$3="","",IF($O$3="Halblinge - WL",Datenbasis!AU315,IF($O$3="Hochelfen",Datenbasis!AU334,IF($O$3="Imperialer Adel",Datenbasis!AU353,IF($O$3="Khorne",Datenbasis!AU372,IF($O$3="Menschen",Datenbasis!AU391,IF($O$3="Nekromanten",Datenbasis!AU410,IF($O$3="Norse - AWK",Datenbasis!AU429,IF($O$3="Norse - CC",Datenbasis!AU448,N147)))))))))</f>
        <v/>
      </c>
      <c r="O127" s="66" t="str">
        <f>IF($O$3="","",IF($O$3="Halblinge - WL",Datenbasis!AR315,IF($O$3="Hochelfen",Datenbasis!AR334,IF($O$3="Imperialer Adel",Datenbasis!AR353,IF($O$3="Khorne",Datenbasis!AR372,IF($O$3="Menschen",Datenbasis!AR391,IF($O$3="Nekromanten",Datenbasis!AR410,IF($O$3="Norse - AWK",Datenbasis!AR429,IF($O$3="Norse - CC",Datenbasis!AR448,O147)))))))))</f>
        <v/>
      </c>
      <c r="P127" s="542" t="str">
        <f>IF($O$3="","",IF($O$3="Halblinge - WL",Datenbasis!AU315,IF($O$3="Hochelfen",Datenbasis!AU334,IF($O$3="Imperialer Adel",Datenbasis!AU353,IF($O$3="Khorne",Datenbasis!AU372,IF($O$3="Menschen",Datenbasis!AU391,IF($O$3="Nekromanten",Datenbasis!AU410,IF($O$3="Norse - AWK",Datenbasis!AU429,IF($O$3="Norse - CC",Datenbasis!AU448,P147)))))))))</f>
        <v/>
      </c>
      <c r="Q127" s="542" t="str">
        <f>IF($O$3="","",IF($O$3="Halblinge - WL",Datenbasis!AX315,IF($O$3="Hochelfen",Datenbasis!AX334,IF($O$3="Imperialer Adel",Datenbasis!AX353,IF($O$3="Khorne",Datenbasis!AX372,IF($O$3="Menschen",Datenbasis!AX391,IF($O$3="Nekromanten",Datenbasis!AX410,IF($O$3="Norse - AWK",Datenbasis!AX429,IF($O$3="Norse - CC",Datenbasis!AX448,Q147)))))))))</f>
        <v/>
      </c>
      <c r="R127" s="542" t="str">
        <f>IF($O$3="","",IF($O$3="Halblinge - WL",Datenbasis!AY315,IF($O$3="Hochelfen",Datenbasis!AY334,IF($O$3="Imperialer Adel",Datenbasis!AY353,IF($O$3="Khorne",Datenbasis!AY372,IF($O$3="Menschen",Datenbasis!AY391,IF($O$3="Nekromanten",Datenbasis!AY410,IF($O$3="Norse - AWK",Datenbasis!AY429,IF($O$3="Norse - CC",Datenbasis!AY448,R147)))))))))</f>
        <v/>
      </c>
      <c r="S127" s="542" t="str">
        <f>IF($O$3="","",IF($O$3="Halblinge - WL",Datenbasis!AZ315,IF($O$3="Hochelfen",Datenbasis!AZ334,IF($O$3="Imperialer Adel",Datenbasis!AZ353,IF($O$3="Khorne",Datenbasis!AZ372,IF($O$3="Menschen",Datenbasis!AZ391,IF($O$3="Nekromanten",Datenbasis!AZ410,IF($O$3="Norse - AWK",Datenbasis!AZ429,IF($O$3="Norse - CC",Datenbasis!AZ448,S147)))))))))</f>
        <v/>
      </c>
      <c r="T127" s="542" t="str">
        <f>IF($O$3="","",IF($O$3="Halblinge - WL",Datenbasis!BA315,IF($O$3="Hochelfen",Datenbasis!BA334,IF($O$3="Imperialer Adel",Datenbasis!BA353,IF($O$3="Khorne",Datenbasis!BA372,IF($O$3="Menschen",Datenbasis!BA391,IF($O$3="Nekromanten",Datenbasis!BA410,IF($O$3="Norse - AWK",Datenbasis!BA429,IF($O$3="Norse - CC",Datenbasis!BA448,T147)))))))))</f>
        <v/>
      </c>
      <c r="U127" s="542" t="str">
        <f>IF($O$3="","",IF($O$3="Halblinge - WL",Datenbasis!BB315,IF($O$3="Hochelfen",Datenbasis!BB334,IF($O$3="Imperialer Adel",Datenbasis!BB353,IF($O$3="Khorne",Datenbasis!BB372,IF($O$3="Menschen",Datenbasis!BB391,IF($O$3="Nekromanten",Datenbasis!BB410,IF($O$3="Norse - AWK",Datenbasis!BB429,IF($O$3="Norse - CC",Datenbasis!BB448,U147)))))))))</f>
        <v/>
      </c>
      <c r="V127" s="542" t="str">
        <f>IF($O$3="","",IF($O$3="Halblinge - WL",Datenbasis!BC315,IF($O$3="Hochelfen",Datenbasis!BC334,IF($O$3="Imperialer Adel",Datenbasis!BC353,IF($O$3="Khorne",Datenbasis!BC372,IF($O$3="Menschen",Datenbasis!BC391,IF($O$3="Nekromanten",Datenbasis!BC410,IF($O$3="Norse - AWK",Datenbasis!BC429,IF($O$3="Norse - CC",Datenbasis!BC448,V147)))))))))</f>
        <v/>
      </c>
      <c r="W127" s="542" t="str">
        <f>IF($O$3="","",IF($O$3="Halblinge - WL",Datenbasis!BD315,IF($O$3="Hochelfen",Datenbasis!BD334,IF($O$3="Imperialer Adel",Datenbasis!BD353,IF($O$3="Khorne",Datenbasis!BD372,IF($O$3="Menschen",Datenbasis!BD391,IF($O$3="Nekromanten",Datenbasis!BD410,IF($O$3="Norse - AWK",Datenbasis!BD429,IF($O$3="Norse - CC",Datenbasis!BD448,W147)))))))))</f>
        <v/>
      </c>
      <c r="X127" s="542" t="str">
        <f>IF($O$3="","",IF($O$3="Halblinge - WL",Datenbasis!BE315,IF($O$3="Hochelfen",Datenbasis!BE334,IF($O$3="Imperialer Adel",Datenbasis!BE353,IF($O$3="Khorne",Datenbasis!BE372,IF($O$3="Menschen",Datenbasis!BE391,IF($O$3="Nekromanten",Datenbasis!BE410,IF($O$3="Norse - AWK",Datenbasis!BE429,IF($O$3="Norse - CC",Datenbasis!BE448,X147)))))))))</f>
        <v/>
      </c>
    </row>
    <row r="128" spans="2:52" x14ac:dyDescent="0.3">
      <c r="B128" s="203">
        <v>11</v>
      </c>
      <c r="C128" s="204" t="str">
        <f>IF($O$3="","",IF($O$3="Halblinge - WL",Datenbasis!AS316,IF($O$3="Hochelfen",Datenbasis!AS335,IF($O$3="Imperialer Adel",Datenbasis!AS354,IF($O$3="Khorne",Datenbasis!AS373,IF($O$3="Menschen",Datenbasis!AS392,IF($O$3="Nekromanten",Datenbasis!AS411,IF($O$3="Norse - AWK",Datenbasis!AK430,IF($O$3="Norse - CC",Datenbasis!AS449,C148)))))))))</f>
        <v/>
      </c>
      <c r="D128" s="206" t="str">
        <f>IF($O$3="","",IF($O$3="Halblinge - WL",Datenbasis!AK316,IF($O$3="Hochelfen",Datenbasis!AK335,IF($O$3="Imperialer Adel",Datenbasis!AK354,IF($O$3="Khorne",Datenbasis!AK373,IF($O$3="Menschen",Datenbasis!AK392,IF($O$3="Nekromanten",Datenbasis!AK411,IF($O$3="Norse - AWK",Datenbasis!AK430,IF($O$3="Norse - CC",Datenbasis!AK449,D148)))))))))</f>
        <v/>
      </c>
      <c r="E128" s="67" t="str">
        <f>IF($O$3="","",IF($O$3="Halblinge - WL",Datenbasis!AL316,IF($O$3="Hochelfen",Datenbasis!AL335,IF($O$3="Imperialer Adel",Datenbasis!AL354,IF($O$3="Khorne",Datenbasis!AL373,IF($O$3="Menschen",Datenbasis!AL392,IF($O$3="Nekromanten",Datenbasis!AL411,IF($O$3="Norse - AWK",Datenbasis!AL430,IF($O$3="Norse - CC",Datenbasis!AL449,E148)))))))))</f>
        <v/>
      </c>
      <c r="F128" s="67" t="str">
        <f>IF($O$3="","",IF($O$3="Halblinge - WL",Datenbasis!AM316,IF($O$3="Hochelfen",Datenbasis!AM335,IF($O$3="Imperialer Adel",Datenbasis!AM354,IF($O$3="Khorne",Datenbasis!AM373,IF($O$3="Menschen",Datenbasis!AM392,IF($O$3="Nekromanten",Datenbasis!AM411,IF($O$3="Norse - AWK",Datenbasis!AM430,IF($O$3="Norse - CC",Datenbasis!AM449,F148)))))))))</f>
        <v/>
      </c>
      <c r="G128" s="67" t="str">
        <f>IF($O$3="","",IF($O$3="Halblinge - WL",Datenbasis!AN316,IF($O$3="Hochelfen",Datenbasis!AN335,IF($O$3="Imperialer Adel",Datenbasis!AN354,IF($O$3="Khorne",Datenbasis!AN373,IF($O$3="Menschen",Datenbasis!AN392,IF($O$3="Nekromanten",Datenbasis!AN411,IF($O$3="Norse - AWK",Datenbasis!AN430,IF($O$3="Norse - CC",Datenbasis!AN449,G148)))))))))</f>
        <v/>
      </c>
      <c r="H128" s="67" t="str">
        <f>IF($O$3="","",IF($O$3="Halblinge - WL",Datenbasis!AO316,IF($O$3="Hochelfen",Datenbasis!AO335,IF($O$3="Imperialer Adel",Datenbasis!AO354,IF($O$3="Khorne",Datenbasis!AO373,IF($O$3="Menschen",Datenbasis!AO392,IF($O$3="Nekromanten",Datenbasis!AO411,IF($O$3="Norse - AWK",Datenbasis!AO430,IF($O$3="Norse - CC",Datenbasis!AO449,H148)))))))))</f>
        <v/>
      </c>
      <c r="I128" s="67" t="str">
        <f>IF($O$3="","",IF($O$3="Halblinge - WL",Datenbasis!AP316,IF($O$3="Hochelfen",Datenbasis!AP335,IF($O$3="Imperialer Adel",Datenbasis!AP354,IF($O$3="Khorne",Datenbasis!AP373,IF($O$3="Menschen",Datenbasis!AP392,IF($O$3="Nekromanten",Datenbasis!AP411,IF($O$3="Norse - AWK",Datenbasis!AP430,IF($O$3="Norse - CC",Datenbasis!AP449,I148)))))))))</f>
        <v/>
      </c>
      <c r="J128" s="542" t="str">
        <f>IF($O$3="","",IF($O$3="Halblinge - WL",Datenbasis!AQ316,IF($O$3="Hochelfen",Datenbasis!AQ335,IF($O$3="Imperialer Adel",Datenbasis!AQ354,IF($O$3="Khorne",Datenbasis!AQ373,IF($O$3="Menschen",Datenbasis!AQ392,IF($O$3="Nekromanten",Datenbasis!AQ411,IF($O$3="Norse - AWK",Datenbasis!AQ430,IF($O$3="Norse - CC",Datenbasis!AQ449,J148)))))))))</f>
        <v/>
      </c>
      <c r="K128" s="542" t="str">
        <f>IF($O$3="","",IF($O$3="Halblinge - WL",Datenbasis!AR316,IF($O$3="Hochelfen",Datenbasis!AR335,IF($O$3="Imperialer Adel",Datenbasis!AR354,IF($O$3="Khorne",Datenbasis!AR373,IF($O$3="Menschen",Datenbasis!AR392,IF($O$3="Nekromanten",Datenbasis!AR411,IF($O$3="Norse - AWK",Datenbasis!AR430,IF($O$3="Norse - CC",Datenbasis!AR449,K148)))))))))</f>
        <v/>
      </c>
      <c r="L128" s="542" t="str">
        <f>IF($O$3="","",IF($O$3="Halblinge - WL",Datenbasis!AS316,IF($O$3="Hochelfen",Datenbasis!AS335,IF($O$3="Imperialer Adel",Datenbasis!AS354,IF($O$3="Khorne",Datenbasis!AS373,IF($O$3="Menschen",Datenbasis!AS392,IF($O$3="Nekromanten",Datenbasis!AS411,IF($O$3="Norse - AWK",Datenbasis!AS430,IF($O$3="Norse - CC",Datenbasis!AS449,L148)))))))))</f>
        <v/>
      </c>
      <c r="M128" s="542" t="str">
        <f>IF($O$3="","",IF($O$3="Halblinge - WL",Datenbasis!AT316,IF($O$3="Hochelfen",Datenbasis!AT335,IF($O$3="Imperialer Adel",Datenbasis!AT354,IF($O$3="Khorne",Datenbasis!AT373,IF($O$3="Menschen",Datenbasis!AT392,IF($O$3="Nekromanten",Datenbasis!AT411,IF($O$3="Norse - AWK",Datenbasis!AT430,IF($O$3="Norse - CC",Datenbasis!AT449,M148)))))))))</f>
        <v/>
      </c>
      <c r="N128" s="542" t="str">
        <f>IF($O$3="","",IF($O$3="Halblinge - WL",Datenbasis!AU316,IF($O$3="Hochelfen",Datenbasis!AU335,IF($O$3="Imperialer Adel",Datenbasis!AU354,IF($O$3="Khorne",Datenbasis!AU373,IF($O$3="Menschen",Datenbasis!AU392,IF($O$3="Nekromanten",Datenbasis!AU411,IF($O$3="Norse - AWK",Datenbasis!AU430,IF($O$3="Norse - CC",Datenbasis!AU449,N148)))))))))</f>
        <v/>
      </c>
      <c r="O128" s="66" t="str">
        <f>IF($O$3="","",IF($O$3="Halblinge - WL",Datenbasis!AR316,IF($O$3="Hochelfen",Datenbasis!AR335,IF($O$3="Imperialer Adel",Datenbasis!AR354,IF($O$3="Khorne",Datenbasis!AR373,IF($O$3="Menschen",Datenbasis!AR392,IF($O$3="Nekromanten",Datenbasis!AR411,IF($O$3="Norse - AWK",Datenbasis!AR430,IF($O$3="Norse - CC",Datenbasis!AR449,O148)))))))))</f>
        <v/>
      </c>
      <c r="P128" s="542" t="str">
        <f>IF($O$3="","",IF($O$3="Halblinge - WL",Datenbasis!AU316,IF($O$3="Hochelfen",Datenbasis!AU335,IF($O$3="Imperialer Adel",Datenbasis!AU354,IF($O$3="Khorne",Datenbasis!AU373,IF($O$3="Menschen",Datenbasis!AU392,IF($O$3="Nekromanten",Datenbasis!AU411,IF($O$3="Norse - AWK",Datenbasis!AU430,IF($O$3="Norse - CC",Datenbasis!AU449,P148)))))))))</f>
        <v/>
      </c>
      <c r="Q128" s="542" t="str">
        <f>IF($O$3="","",IF($O$3="Halblinge - WL",Datenbasis!AX316,IF($O$3="Hochelfen",Datenbasis!AX335,IF($O$3="Imperialer Adel",Datenbasis!AX354,IF($O$3="Khorne",Datenbasis!AX373,IF($O$3="Menschen",Datenbasis!AX392,IF($O$3="Nekromanten",Datenbasis!AX411,IF($O$3="Norse - AWK",Datenbasis!AX430,IF($O$3="Norse - CC",Datenbasis!AX449,Q148)))))))))</f>
        <v/>
      </c>
      <c r="R128" s="542" t="str">
        <f>IF($O$3="","",IF($O$3="Halblinge - WL",Datenbasis!AY316,IF($O$3="Hochelfen",Datenbasis!AY335,IF($O$3="Imperialer Adel",Datenbasis!AY354,IF($O$3="Khorne",Datenbasis!AY373,IF($O$3="Menschen",Datenbasis!AY392,IF($O$3="Nekromanten",Datenbasis!AY411,IF($O$3="Norse - AWK",Datenbasis!AY430,IF($O$3="Norse - CC",Datenbasis!AY449,R148)))))))))</f>
        <v/>
      </c>
      <c r="S128" s="542" t="str">
        <f>IF($O$3="","",IF($O$3="Halblinge - WL",Datenbasis!AZ316,IF($O$3="Hochelfen",Datenbasis!AZ335,IF($O$3="Imperialer Adel",Datenbasis!AZ354,IF($O$3="Khorne",Datenbasis!AZ373,IF($O$3="Menschen",Datenbasis!AZ392,IF($O$3="Nekromanten",Datenbasis!AZ411,IF($O$3="Norse - AWK",Datenbasis!AZ430,IF($O$3="Norse - CC",Datenbasis!AZ449,S148)))))))))</f>
        <v/>
      </c>
      <c r="T128" s="542" t="str">
        <f>IF($O$3="","",IF($O$3="Halblinge - WL",Datenbasis!BA316,IF($O$3="Hochelfen",Datenbasis!BA335,IF($O$3="Imperialer Adel",Datenbasis!BA354,IF($O$3="Khorne",Datenbasis!BA373,IF($O$3="Menschen",Datenbasis!BA392,IF($O$3="Nekromanten",Datenbasis!BA411,IF($O$3="Norse - AWK",Datenbasis!BA430,IF($O$3="Norse - CC",Datenbasis!BA449,T148)))))))))</f>
        <v/>
      </c>
      <c r="U128" s="542" t="str">
        <f>IF($O$3="","",IF($O$3="Halblinge - WL",Datenbasis!BB316,IF($O$3="Hochelfen",Datenbasis!BB335,IF($O$3="Imperialer Adel",Datenbasis!BB354,IF($O$3="Khorne",Datenbasis!BB373,IF($O$3="Menschen",Datenbasis!BB392,IF($O$3="Nekromanten",Datenbasis!BB411,IF($O$3="Norse - AWK",Datenbasis!BB430,IF($O$3="Norse - CC",Datenbasis!BB449,U148)))))))))</f>
        <v/>
      </c>
      <c r="V128" s="542" t="str">
        <f>IF($O$3="","",IF($O$3="Halblinge - WL",Datenbasis!BC316,IF($O$3="Hochelfen",Datenbasis!BC335,IF($O$3="Imperialer Adel",Datenbasis!BC354,IF($O$3="Khorne",Datenbasis!BC373,IF($O$3="Menschen",Datenbasis!BC392,IF($O$3="Nekromanten",Datenbasis!BC411,IF($O$3="Norse - AWK",Datenbasis!BC430,IF($O$3="Norse - CC",Datenbasis!BC449,V148)))))))))</f>
        <v/>
      </c>
      <c r="W128" s="542" t="str">
        <f>IF($O$3="","",IF($O$3="Halblinge - WL",Datenbasis!BD316,IF($O$3="Hochelfen",Datenbasis!BD335,IF($O$3="Imperialer Adel",Datenbasis!BD354,IF($O$3="Khorne",Datenbasis!BD373,IF($O$3="Menschen",Datenbasis!BD392,IF($O$3="Nekromanten",Datenbasis!BD411,IF($O$3="Norse - AWK",Datenbasis!BD430,IF($O$3="Norse - CC",Datenbasis!BD449,W148)))))))))</f>
        <v/>
      </c>
      <c r="X128" s="542" t="str">
        <f>IF($O$3="","",IF($O$3="Halblinge - WL",Datenbasis!BE316,IF($O$3="Hochelfen",Datenbasis!BE335,IF($O$3="Imperialer Adel",Datenbasis!BE354,IF($O$3="Khorne",Datenbasis!BE373,IF($O$3="Menschen",Datenbasis!BE392,IF($O$3="Nekromanten",Datenbasis!BE411,IF($O$3="Norse - AWK",Datenbasis!BE430,IF($O$3="Norse - CC",Datenbasis!BE449,X148)))))))))</f>
        <v/>
      </c>
    </row>
    <row r="129" spans="2:24" x14ac:dyDescent="0.3">
      <c r="B129" s="203">
        <v>12</v>
      </c>
      <c r="C129" s="204" t="str">
        <f>IF($O$3="","",IF($O$3="Halblinge - WL",Datenbasis!AS317,IF($O$3="Hochelfen",Datenbasis!AS336,IF($O$3="Imperialer Adel",Datenbasis!AS355,IF($O$3="Khorne",Datenbasis!AS374,IF($O$3="Menschen",Datenbasis!AS393,IF($O$3="Nekromanten",Datenbasis!AS412,IF($O$3="Norse - AWK",Datenbasis!AK431,IF($O$3="Norse - CC",Datenbasis!AS450,C149)))))))))</f>
        <v/>
      </c>
      <c r="D129" s="206" t="str">
        <f>IF($O$3="","",IF($O$3="Halblinge - WL",Datenbasis!AK317,IF($O$3="Hochelfen",Datenbasis!AK336,IF($O$3="Imperialer Adel",Datenbasis!AK355,IF($O$3="Khorne",Datenbasis!AK374,IF($O$3="Menschen",Datenbasis!AK393,IF($O$3="Nekromanten",Datenbasis!AK412,IF($O$3="Norse - AWK",Datenbasis!AK431,IF($O$3="Norse - CC",Datenbasis!AK450,D149)))))))))</f>
        <v/>
      </c>
      <c r="E129" s="67" t="str">
        <f>IF($O$3="","",IF($O$3="Halblinge - WL",Datenbasis!AL317,IF($O$3="Hochelfen",Datenbasis!AL336,IF($O$3="Imperialer Adel",Datenbasis!AL355,IF($O$3="Khorne",Datenbasis!AL374,IF($O$3="Menschen",Datenbasis!AL393,IF($O$3="Nekromanten",Datenbasis!AL412,IF($O$3="Norse - AWK",Datenbasis!AL431,IF($O$3="Norse - CC",Datenbasis!AL450,E149)))))))))</f>
        <v/>
      </c>
      <c r="F129" s="67" t="str">
        <f>IF($O$3="","",IF($O$3="Halblinge - WL",Datenbasis!AM317,IF($O$3="Hochelfen",Datenbasis!AM336,IF($O$3="Imperialer Adel",Datenbasis!AM355,IF($O$3="Khorne",Datenbasis!AM374,IF($O$3="Menschen",Datenbasis!AM393,IF($O$3="Nekromanten",Datenbasis!AM412,IF($O$3="Norse - AWK",Datenbasis!AM431,IF($O$3="Norse - CC",Datenbasis!AM450,F149)))))))))</f>
        <v/>
      </c>
      <c r="G129" s="67" t="str">
        <f>IF($O$3="","",IF($O$3="Halblinge - WL",Datenbasis!AN317,IF($O$3="Hochelfen",Datenbasis!AN336,IF($O$3="Imperialer Adel",Datenbasis!AN355,IF($O$3="Khorne",Datenbasis!AN374,IF($O$3="Menschen",Datenbasis!AN393,IF($O$3="Nekromanten",Datenbasis!AN412,IF($O$3="Norse - AWK",Datenbasis!AN431,IF($O$3="Norse - CC",Datenbasis!AN450,G149)))))))))</f>
        <v/>
      </c>
      <c r="H129" s="67" t="str">
        <f>IF($O$3="","",IF($O$3="Halblinge - WL",Datenbasis!AO317,IF($O$3="Hochelfen",Datenbasis!AO336,IF($O$3="Imperialer Adel",Datenbasis!AO355,IF($O$3="Khorne",Datenbasis!AO374,IF($O$3="Menschen",Datenbasis!AO393,IF($O$3="Nekromanten",Datenbasis!AO412,IF($O$3="Norse - AWK",Datenbasis!AO431,IF($O$3="Norse - CC",Datenbasis!AO450,H149)))))))))</f>
        <v/>
      </c>
      <c r="I129" s="67" t="str">
        <f>IF($O$3="","",IF($O$3="Halblinge - WL",Datenbasis!AP317,IF($O$3="Hochelfen",Datenbasis!AP336,IF($O$3="Imperialer Adel",Datenbasis!AP355,IF($O$3="Khorne",Datenbasis!AP374,IF($O$3="Menschen",Datenbasis!AP393,IF($O$3="Nekromanten",Datenbasis!AP412,IF($O$3="Norse - AWK",Datenbasis!AP431,IF($O$3="Norse - CC",Datenbasis!AP450,I149)))))))))</f>
        <v/>
      </c>
      <c r="J129" s="542" t="str">
        <f>IF($O$3="","",IF($O$3="Halblinge - WL",Datenbasis!AQ317,IF($O$3="Hochelfen",Datenbasis!AQ336,IF($O$3="Imperialer Adel",Datenbasis!AQ355,IF($O$3="Khorne",Datenbasis!AQ374,IF($O$3="Menschen",Datenbasis!AQ393,IF($O$3="Nekromanten",Datenbasis!AQ412,IF($O$3="Norse - AWK",Datenbasis!AQ431,IF($O$3="Norse - CC",Datenbasis!AQ450,J149)))))))))</f>
        <v/>
      </c>
      <c r="K129" s="542" t="str">
        <f>IF($O$3="","",IF($O$3="Halblinge - WL",Datenbasis!AR317,IF($O$3="Hochelfen",Datenbasis!AR336,IF($O$3="Imperialer Adel",Datenbasis!AR355,IF($O$3="Khorne",Datenbasis!AR374,IF($O$3="Menschen",Datenbasis!AR393,IF($O$3="Nekromanten",Datenbasis!AR412,IF($O$3="Norse - AWK",Datenbasis!AR431,IF($O$3="Norse - CC",Datenbasis!AR450,K149)))))))))</f>
        <v/>
      </c>
      <c r="L129" s="542" t="str">
        <f>IF($O$3="","",IF($O$3="Halblinge - WL",Datenbasis!AS317,IF($O$3="Hochelfen",Datenbasis!AS336,IF($O$3="Imperialer Adel",Datenbasis!AS355,IF($O$3="Khorne",Datenbasis!AS374,IF($O$3="Menschen",Datenbasis!AS393,IF($O$3="Nekromanten",Datenbasis!AS412,IF($O$3="Norse - AWK",Datenbasis!AS431,IF($O$3="Norse - CC",Datenbasis!AS450,L149)))))))))</f>
        <v/>
      </c>
      <c r="M129" s="542" t="str">
        <f>IF($O$3="","",IF($O$3="Halblinge - WL",Datenbasis!AT317,IF($O$3="Hochelfen",Datenbasis!AT336,IF($O$3="Imperialer Adel",Datenbasis!AT355,IF($O$3="Khorne",Datenbasis!AT374,IF($O$3="Menschen",Datenbasis!AT393,IF($O$3="Nekromanten",Datenbasis!AT412,IF($O$3="Norse - AWK",Datenbasis!AT431,IF($O$3="Norse - CC",Datenbasis!AT450,M149)))))))))</f>
        <v/>
      </c>
      <c r="N129" s="542" t="str">
        <f>IF($O$3="","",IF($O$3="Halblinge - WL",Datenbasis!AU317,IF($O$3="Hochelfen",Datenbasis!AU336,IF($O$3="Imperialer Adel",Datenbasis!AU355,IF($O$3="Khorne",Datenbasis!AU374,IF($O$3="Menschen",Datenbasis!AU393,IF($O$3="Nekromanten",Datenbasis!AU412,IF($O$3="Norse - AWK",Datenbasis!AU431,IF($O$3="Norse - CC",Datenbasis!AU450,N149)))))))))</f>
        <v/>
      </c>
      <c r="O129" s="66" t="str">
        <f>IF($O$3="","",IF($O$3="Halblinge - WL",Datenbasis!AR317,IF($O$3="Hochelfen",Datenbasis!AR336,IF($O$3="Imperialer Adel",Datenbasis!AR355,IF($O$3="Khorne",Datenbasis!AR374,IF($O$3="Menschen",Datenbasis!AR393,IF($O$3="Nekromanten",Datenbasis!AR412,IF($O$3="Norse - AWK",Datenbasis!AR431,IF($O$3="Norse - CC",Datenbasis!AR450,O149)))))))))</f>
        <v/>
      </c>
      <c r="P129" s="542" t="str">
        <f>IF($O$3="","",IF($O$3="Halblinge - WL",Datenbasis!AU317,IF($O$3="Hochelfen",Datenbasis!AU336,IF($O$3="Imperialer Adel",Datenbasis!AU355,IF($O$3="Khorne",Datenbasis!AU374,IF($O$3="Menschen",Datenbasis!AU393,IF($O$3="Nekromanten",Datenbasis!AU412,IF($O$3="Norse - AWK",Datenbasis!AU431,IF($O$3="Norse - CC",Datenbasis!AU450,P149)))))))))</f>
        <v/>
      </c>
      <c r="Q129" s="542" t="str">
        <f>IF($O$3="","",IF($O$3="Halblinge - WL",Datenbasis!AX317,IF($O$3="Hochelfen",Datenbasis!AX336,IF($O$3="Imperialer Adel",Datenbasis!AX355,IF($O$3="Khorne",Datenbasis!AX374,IF($O$3="Menschen",Datenbasis!AX393,IF($O$3="Nekromanten",Datenbasis!AX412,IF($O$3="Norse - AWK",Datenbasis!AX431,IF($O$3="Norse - CC",Datenbasis!AX450,Q149)))))))))</f>
        <v/>
      </c>
      <c r="R129" s="542" t="str">
        <f>IF($O$3="","",IF($O$3="Halblinge - WL",Datenbasis!AY317,IF($O$3="Hochelfen",Datenbasis!AY336,IF($O$3="Imperialer Adel",Datenbasis!AY355,IF($O$3="Khorne",Datenbasis!AY374,IF($O$3="Menschen",Datenbasis!AY393,IF($O$3="Nekromanten",Datenbasis!AY412,IF($O$3="Norse - AWK",Datenbasis!AY431,IF($O$3="Norse - CC",Datenbasis!AY450,R149)))))))))</f>
        <v/>
      </c>
      <c r="S129" s="542" t="str">
        <f>IF($O$3="","",IF($O$3="Halblinge - WL",Datenbasis!AZ317,IF($O$3="Hochelfen",Datenbasis!AZ336,IF($O$3="Imperialer Adel",Datenbasis!AZ355,IF($O$3="Khorne",Datenbasis!AZ374,IF($O$3="Menschen",Datenbasis!AZ393,IF($O$3="Nekromanten",Datenbasis!AZ412,IF($O$3="Norse - AWK",Datenbasis!AZ431,IF($O$3="Norse - CC",Datenbasis!AZ450,S149)))))))))</f>
        <v/>
      </c>
      <c r="T129" s="542" t="str">
        <f>IF($O$3="","",IF($O$3="Halblinge - WL",Datenbasis!BA317,IF($O$3="Hochelfen",Datenbasis!BA336,IF($O$3="Imperialer Adel",Datenbasis!BA355,IF($O$3="Khorne",Datenbasis!BA374,IF($O$3="Menschen",Datenbasis!BA393,IF($O$3="Nekromanten",Datenbasis!BA412,IF($O$3="Norse - AWK",Datenbasis!BA431,IF($O$3="Norse - CC",Datenbasis!BA450,T149)))))))))</f>
        <v/>
      </c>
      <c r="U129" s="542" t="str">
        <f>IF($O$3="","",IF($O$3="Halblinge - WL",Datenbasis!BB317,IF($O$3="Hochelfen",Datenbasis!BB336,IF($O$3="Imperialer Adel",Datenbasis!BB355,IF($O$3="Khorne",Datenbasis!BB374,IF($O$3="Menschen",Datenbasis!BB393,IF($O$3="Nekromanten",Datenbasis!BB412,IF($O$3="Norse - AWK",Datenbasis!BB431,IF($O$3="Norse - CC",Datenbasis!BB450,U149)))))))))</f>
        <v/>
      </c>
      <c r="V129" s="542" t="str">
        <f>IF($O$3="","",IF($O$3="Halblinge - WL",Datenbasis!BC317,IF($O$3="Hochelfen",Datenbasis!BC336,IF($O$3="Imperialer Adel",Datenbasis!BC355,IF($O$3="Khorne",Datenbasis!BC374,IF($O$3="Menschen",Datenbasis!BC393,IF($O$3="Nekromanten",Datenbasis!BC412,IF($O$3="Norse - AWK",Datenbasis!BC431,IF($O$3="Norse - CC",Datenbasis!BC450,V149)))))))))</f>
        <v/>
      </c>
      <c r="W129" s="542" t="str">
        <f>IF($O$3="","",IF($O$3="Halblinge - WL",Datenbasis!BD317,IF($O$3="Hochelfen",Datenbasis!BD336,IF($O$3="Imperialer Adel",Datenbasis!BD355,IF($O$3="Khorne",Datenbasis!BD374,IF($O$3="Menschen",Datenbasis!BD393,IF($O$3="Nekromanten",Datenbasis!BD412,IF($O$3="Norse - AWK",Datenbasis!BD431,IF($O$3="Norse - CC",Datenbasis!BD450,W149)))))))))</f>
        <v/>
      </c>
      <c r="X129" s="542" t="str">
        <f>IF($O$3="","",IF($O$3="Halblinge - WL",Datenbasis!BE317,IF($O$3="Hochelfen",Datenbasis!BE336,IF($O$3="Imperialer Adel",Datenbasis!BE355,IF($O$3="Khorne",Datenbasis!BE374,IF($O$3="Menschen",Datenbasis!BE393,IF($O$3="Nekromanten",Datenbasis!BE412,IF($O$3="Norse - AWK",Datenbasis!BE431,IF($O$3="Norse - CC",Datenbasis!BE450,X149)))))))))</f>
        <v/>
      </c>
    </row>
    <row r="130" spans="2:24" x14ac:dyDescent="0.3">
      <c r="B130" s="203">
        <v>13</v>
      </c>
      <c r="C130" s="204" t="str">
        <f>IF($O$3="","",IF($O$3="Halblinge - WL",Datenbasis!AS318,IF($O$3="Hochelfen",Datenbasis!AS337,IF($O$3="Imperialer Adel",Datenbasis!AS356,IF($O$3="Khorne",Datenbasis!AS375,IF($O$3="Menschen",Datenbasis!AS394,IF($O$3="Nekromanten",Datenbasis!AS413,IF($O$3="Norse - AWK",Datenbasis!AK432,IF($O$3="Norse - CC",Datenbasis!AS451,C150)))))))))</f>
        <v/>
      </c>
      <c r="D130" s="206" t="str">
        <f>IF($O$3="","",IF($O$3="Halblinge - WL",Datenbasis!AK318,IF($O$3="Hochelfen",Datenbasis!AK337,IF($O$3="Imperialer Adel",Datenbasis!AK356,IF($O$3="Khorne",Datenbasis!AK375,IF($O$3="Menschen",Datenbasis!AK394,IF($O$3="Nekromanten",Datenbasis!AK413,IF($O$3="Norse - AWK",Datenbasis!AK432,IF($O$3="Norse - CC",Datenbasis!AK451,D150)))))))))</f>
        <v/>
      </c>
      <c r="E130" s="67" t="str">
        <f>IF($O$3="","",IF($O$3="Halblinge - WL",Datenbasis!AL318,IF($O$3="Hochelfen",Datenbasis!AL337,IF($O$3="Imperialer Adel",Datenbasis!AL356,IF($O$3="Khorne",Datenbasis!AL375,IF($O$3="Menschen",Datenbasis!AL394,IF($O$3="Nekromanten",Datenbasis!AL413,IF($O$3="Norse - AWK",Datenbasis!AL432,IF($O$3="Norse - CC",Datenbasis!AL451,E150)))))))))</f>
        <v/>
      </c>
      <c r="F130" s="67" t="str">
        <f>IF($O$3="","",IF($O$3="Halblinge - WL",Datenbasis!AM318,IF($O$3="Hochelfen",Datenbasis!AM337,IF($O$3="Imperialer Adel",Datenbasis!AM356,IF($O$3="Khorne",Datenbasis!AM375,IF($O$3="Menschen",Datenbasis!AM394,IF($O$3="Nekromanten",Datenbasis!AM413,IF($O$3="Norse - AWK",Datenbasis!AM432,IF($O$3="Norse - CC",Datenbasis!AM451,F150)))))))))</f>
        <v/>
      </c>
      <c r="G130" s="67" t="str">
        <f>IF($O$3="","",IF($O$3="Halblinge - WL",Datenbasis!AN318,IF($O$3="Hochelfen",Datenbasis!AN337,IF($O$3="Imperialer Adel",Datenbasis!AN356,IF($O$3="Khorne",Datenbasis!AN375,IF($O$3="Menschen",Datenbasis!AN394,IF($O$3="Nekromanten",Datenbasis!AN413,IF($O$3="Norse - AWK",Datenbasis!AN432,IF($O$3="Norse - CC",Datenbasis!AN451,G150)))))))))</f>
        <v/>
      </c>
      <c r="H130" s="67" t="str">
        <f>IF($O$3="","",IF($O$3="Halblinge - WL",Datenbasis!AO318,IF($O$3="Hochelfen",Datenbasis!AO337,IF($O$3="Imperialer Adel",Datenbasis!AO356,IF($O$3="Khorne",Datenbasis!AO375,IF($O$3="Menschen",Datenbasis!AO394,IF($O$3="Nekromanten",Datenbasis!AO413,IF($O$3="Norse - AWK",Datenbasis!AO432,IF($O$3="Norse - CC",Datenbasis!AO451,H150)))))))))</f>
        <v/>
      </c>
      <c r="I130" s="67" t="str">
        <f>IF($O$3="","",IF($O$3="Halblinge - WL",Datenbasis!AP318,IF($O$3="Hochelfen",Datenbasis!AP337,IF($O$3="Imperialer Adel",Datenbasis!AP356,IF($O$3="Khorne",Datenbasis!AP375,IF($O$3="Menschen",Datenbasis!AP394,IF($O$3="Nekromanten",Datenbasis!AP413,IF($O$3="Norse - AWK",Datenbasis!AP432,IF($O$3="Norse - CC",Datenbasis!AP451,I150)))))))))</f>
        <v/>
      </c>
      <c r="J130" s="542" t="str">
        <f>IF($O$3="","",IF($O$3="Halblinge - WL",Datenbasis!AQ318,IF($O$3="Hochelfen",Datenbasis!AQ337,IF($O$3="Imperialer Adel",Datenbasis!AQ356,IF($O$3="Khorne",Datenbasis!AQ375,IF($O$3="Menschen",Datenbasis!AQ394,IF($O$3="Nekromanten",Datenbasis!AQ413,IF($O$3="Norse - AWK",Datenbasis!AQ432,IF($O$3="Norse - CC",Datenbasis!AQ451,J150)))))))))</f>
        <v/>
      </c>
      <c r="K130" s="542" t="str">
        <f>IF($O$3="","",IF($O$3="Halblinge - WL",Datenbasis!AR318,IF($O$3="Hochelfen",Datenbasis!AR337,IF($O$3="Imperialer Adel",Datenbasis!AR356,IF($O$3="Khorne",Datenbasis!AR375,IF($O$3="Menschen",Datenbasis!AR394,IF($O$3="Nekromanten",Datenbasis!AR413,IF($O$3="Norse - AWK",Datenbasis!AR432,IF($O$3="Norse - CC",Datenbasis!AR451,K150)))))))))</f>
        <v/>
      </c>
      <c r="L130" s="542" t="str">
        <f>IF($O$3="","",IF($O$3="Halblinge - WL",Datenbasis!AS318,IF($O$3="Hochelfen",Datenbasis!AS337,IF($O$3="Imperialer Adel",Datenbasis!AS356,IF($O$3="Khorne",Datenbasis!AS375,IF($O$3="Menschen",Datenbasis!AS394,IF($O$3="Nekromanten",Datenbasis!AS413,IF($O$3="Norse - AWK",Datenbasis!AS432,IF($O$3="Norse - CC",Datenbasis!AS451,L150)))))))))</f>
        <v/>
      </c>
      <c r="M130" s="542" t="str">
        <f>IF($O$3="","",IF($O$3="Halblinge - WL",Datenbasis!AT318,IF($O$3="Hochelfen",Datenbasis!AT337,IF($O$3="Imperialer Adel",Datenbasis!AT356,IF($O$3="Khorne",Datenbasis!AT375,IF($O$3="Menschen",Datenbasis!AT394,IF($O$3="Nekromanten",Datenbasis!AT413,IF($O$3="Norse - AWK",Datenbasis!AT432,IF($O$3="Norse - CC",Datenbasis!AT451,M150)))))))))</f>
        <v/>
      </c>
      <c r="N130" s="542" t="str">
        <f>IF($O$3="","",IF($O$3="Halblinge - WL",Datenbasis!AU318,IF($O$3="Hochelfen",Datenbasis!AU337,IF($O$3="Imperialer Adel",Datenbasis!AU356,IF($O$3="Khorne",Datenbasis!AU375,IF($O$3="Menschen",Datenbasis!AU394,IF($O$3="Nekromanten",Datenbasis!AU413,IF($O$3="Norse - AWK",Datenbasis!AU432,IF($O$3="Norse - CC",Datenbasis!AU451,N150)))))))))</f>
        <v/>
      </c>
      <c r="O130" s="66" t="str">
        <f>IF($O$3="","",IF($O$3="Halblinge - WL",Datenbasis!AR318,IF($O$3="Hochelfen",Datenbasis!AR337,IF($O$3="Imperialer Adel",Datenbasis!AR356,IF($O$3="Khorne",Datenbasis!AR375,IF($O$3="Menschen",Datenbasis!AR394,IF($O$3="Nekromanten",Datenbasis!AR413,IF($O$3="Norse - AWK",Datenbasis!AR432,IF($O$3="Norse - CC",Datenbasis!AR451,O150)))))))))</f>
        <v/>
      </c>
      <c r="P130" s="542" t="str">
        <f>IF($O$3="","",IF($O$3="Halblinge - WL",Datenbasis!AU318,IF($O$3="Hochelfen",Datenbasis!AU337,IF($O$3="Imperialer Adel",Datenbasis!AU356,IF($O$3="Khorne",Datenbasis!AU375,IF($O$3="Menschen",Datenbasis!AU394,IF($O$3="Nekromanten",Datenbasis!AU413,IF($O$3="Norse - AWK",Datenbasis!AU432,IF($O$3="Norse - CC",Datenbasis!AU451,P150)))))))))</f>
        <v/>
      </c>
      <c r="Q130" s="542" t="str">
        <f>IF($O$3="","",IF($O$3="Halblinge - WL",Datenbasis!AX318,IF($O$3="Hochelfen",Datenbasis!AX337,IF($O$3="Imperialer Adel",Datenbasis!AX356,IF($O$3="Khorne",Datenbasis!AX375,IF($O$3="Menschen",Datenbasis!AX394,IF($O$3="Nekromanten",Datenbasis!AX413,IF($O$3="Norse - AWK",Datenbasis!AX432,IF($O$3="Norse - CC",Datenbasis!AX451,Q150)))))))))</f>
        <v/>
      </c>
      <c r="R130" s="542" t="str">
        <f>IF($O$3="","",IF($O$3="Halblinge - WL",Datenbasis!AY318,IF($O$3="Hochelfen",Datenbasis!AY337,IF($O$3="Imperialer Adel",Datenbasis!AY356,IF($O$3="Khorne",Datenbasis!AY375,IF($O$3="Menschen",Datenbasis!AY394,IF($O$3="Nekromanten",Datenbasis!AY413,IF($O$3="Norse - AWK",Datenbasis!AY432,IF($O$3="Norse - CC",Datenbasis!AY451,R150)))))))))</f>
        <v/>
      </c>
      <c r="S130" s="542" t="str">
        <f>IF($O$3="","",IF($O$3="Halblinge - WL",Datenbasis!AZ318,IF($O$3="Hochelfen",Datenbasis!AZ337,IF($O$3="Imperialer Adel",Datenbasis!AZ356,IF($O$3="Khorne",Datenbasis!AZ375,IF($O$3="Menschen",Datenbasis!AZ394,IF($O$3="Nekromanten",Datenbasis!AZ413,IF($O$3="Norse - AWK",Datenbasis!AZ432,IF($O$3="Norse - CC",Datenbasis!AZ451,S150)))))))))</f>
        <v/>
      </c>
      <c r="T130" s="542" t="str">
        <f>IF($O$3="","",IF($O$3="Halblinge - WL",Datenbasis!BA318,IF($O$3="Hochelfen",Datenbasis!BA337,IF($O$3="Imperialer Adel",Datenbasis!BA356,IF($O$3="Khorne",Datenbasis!BA375,IF($O$3="Menschen",Datenbasis!BA394,IF($O$3="Nekromanten",Datenbasis!BA413,IF($O$3="Norse - AWK",Datenbasis!BA432,IF($O$3="Norse - CC",Datenbasis!BA451,T150)))))))))</f>
        <v/>
      </c>
      <c r="U130" s="542" t="str">
        <f>IF($O$3="","",IF($O$3="Halblinge - WL",Datenbasis!BB318,IF($O$3="Hochelfen",Datenbasis!BB337,IF($O$3="Imperialer Adel",Datenbasis!BB356,IF($O$3="Khorne",Datenbasis!BB375,IF($O$3="Menschen",Datenbasis!BB394,IF($O$3="Nekromanten",Datenbasis!BB413,IF($O$3="Norse - AWK",Datenbasis!BB432,IF($O$3="Norse - CC",Datenbasis!BB451,U150)))))))))</f>
        <v/>
      </c>
      <c r="V130" s="542" t="str">
        <f>IF($O$3="","",IF($O$3="Halblinge - WL",Datenbasis!BC318,IF($O$3="Hochelfen",Datenbasis!BC337,IF($O$3="Imperialer Adel",Datenbasis!BC356,IF($O$3="Khorne",Datenbasis!BC375,IF($O$3="Menschen",Datenbasis!BC394,IF($O$3="Nekromanten",Datenbasis!BC413,IF($O$3="Norse - AWK",Datenbasis!BC432,IF($O$3="Norse - CC",Datenbasis!BC451,V150)))))))))</f>
        <v/>
      </c>
      <c r="W130" s="542" t="str">
        <f>IF($O$3="","",IF($O$3="Halblinge - WL",Datenbasis!BD318,IF($O$3="Hochelfen",Datenbasis!BD337,IF($O$3="Imperialer Adel",Datenbasis!BD356,IF($O$3="Khorne",Datenbasis!BD375,IF($O$3="Menschen",Datenbasis!BD394,IF($O$3="Nekromanten",Datenbasis!BD413,IF($O$3="Norse - AWK",Datenbasis!BD432,IF($O$3="Norse - CC",Datenbasis!BD451,W150)))))))))</f>
        <v/>
      </c>
      <c r="X130" s="542" t="str">
        <f>IF($O$3="","",IF($O$3="Halblinge - WL",Datenbasis!BE318,IF($O$3="Hochelfen",Datenbasis!BE337,IF($O$3="Imperialer Adel",Datenbasis!BE356,IF($O$3="Khorne",Datenbasis!BE375,IF($O$3="Menschen",Datenbasis!BE394,IF($O$3="Nekromanten",Datenbasis!BE413,IF($O$3="Norse - AWK",Datenbasis!BE432,IF($O$3="Norse - CC",Datenbasis!BE451,X150)))))))))</f>
        <v/>
      </c>
    </row>
    <row r="131" spans="2:24" x14ac:dyDescent="0.3">
      <c r="B131" s="203">
        <v>14</v>
      </c>
      <c r="C131" s="204" t="str">
        <f>IF($O$3="","",IF($O$3="Halblinge - WL",Datenbasis!AS319,IF($O$3="Hochelfen",Datenbasis!AS338,IF($O$3="Imperialer Adel",Datenbasis!AS357,IF($O$3="Khorne",Datenbasis!AS376,IF($O$3="Menschen",Datenbasis!AS395,IF($O$3="Nekromanten",Datenbasis!AS414,IF($O$3="Norse - AWK",Datenbasis!AK433,IF($O$3="Norse - CC",Datenbasis!AS452,C151)))))))))</f>
        <v/>
      </c>
      <c r="D131" s="206" t="str">
        <f>IF($O$3="","",IF($O$3="Halblinge - WL",Datenbasis!AK319,IF($O$3="Hochelfen",Datenbasis!AK338,IF($O$3="Imperialer Adel",Datenbasis!AK357,IF($O$3="Khorne",Datenbasis!AK376,IF($O$3="Menschen",Datenbasis!AK395,IF($O$3="Nekromanten",Datenbasis!AK414,IF($O$3="Norse - AWK",Datenbasis!AK433,IF($O$3="Norse - CC",Datenbasis!AK452,D151)))))))))</f>
        <v/>
      </c>
      <c r="E131" s="67" t="str">
        <f>IF($O$3="","",IF($O$3="Halblinge - WL",Datenbasis!AL319,IF($O$3="Hochelfen",Datenbasis!AL338,IF($O$3="Imperialer Adel",Datenbasis!AL357,IF($O$3="Khorne",Datenbasis!AL376,IF($O$3="Menschen",Datenbasis!AL395,IF($O$3="Nekromanten",Datenbasis!AL414,IF($O$3="Norse - AWK",Datenbasis!AL433,IF($O$3="Norse - CC",Datenbasis!AL452,E151)))))))))</f>
        <v/>
      </c>
      <c r="F131" s="67" t="str">
        <f>IF($O$3="","",IF($O$3="Halblinge - WL",Datenbasis!AM319,IF($O$3="Hochelfen",Datenbasis!AM338,IF($O$3="Imperialer Adel",Datenbasis!AM357,IF($O$3="Khorne",Datenbasis!AM376,IF($O$3="Menschen",Datenbasis!AM395,IF($O$3="Nekromanten",Datenbasis!AM414,IF($O$3="Norse - AWK",Datenbasis!AM433,IF($O$3="Norse - CC",Datenbasis!AM452,F151)))))))))</f>
        <v/>
      </c>
      <c r="G131" s="67" t="str">
        <f>IF($O$3="","",IF($O$3="Halblinge - WL",Datenbasis!AN319,IF($O$3="Hochelfen",Datenbasis!AN338,IF($O$3="Imperialer Adel",Datenbasis!AN357,IF($O$3="Khorne",Datenbasis!AN376,IF($O$3="Menschen",Datenbasis!AN395,IF($O$3="Nekromanten",Datenbasis!AN414,IF($O$3="Norse - AWK",Datenbasis!AN433,IF($O$3="Norse - CC",Datenbasis!AN452,G151)))))))))</f>
        <v/>
      </c>
      <c r="H131" s="67" t="str">
        <f>IF($O$3="","",IF($O$3="Halblinge - WL",Datenbasis!AO319,IF($O$3="Hochelfen",Datenbasis!AO338,IF($O$3="Imperialer Adel",Datenbasis!AO357,IF($O$3="Khorne",Datenbasis!AO376,IF($O$3="Menschen",Datenbasis!AO395,IF($O$3="Nekromanten",Datenbasis!AO414,IF($O$3="Norse - AWK",Datenbasis!AO433,IF($O$3="Norse - CC",Datenbasis!AO452,H151)))))))))</f>
        <v/>
      </c>
      <c r="I131" s="67" t="str">
        <f>IF($O$3="","",IF($O$3="Halblinge - WL",Datenbasis!AP319,IF($O$3="Hochelfen",Datenbasis!AP338,IF($O$3="Imperialer Adel",Datenbasis!AP357,IF($O$3="Khorne",Datenbasis!AP376,IF($O$3="Menschen",Datenbasis!AP395,IF($O$3="Nekromanten",Datenbasis!AP414,IF($O$3="Norse - AWK",Datenbasis!AP433,IF($O$3="Norse - CC",Datenbasis!AP452,I151)))))))))</f>
        <v/>
      </c>
      <c r="J131" s="542" t="str">
        <f>IF($O$3="","",IF($O$3="Halblinge - WL",Datenbasis!AQ319,IF($O$3="Hochelfen",Datenbasis!AQ338,IF($O$3="Imperialer Adel",Datenbasis!AQ357,IF($O$3="Khorne",Datenbasis!AQ376,IF($O$3="Menschen",Datenbasis!AQ395,IF($O$3="Nekromanten",Datenbasis!AQ414,IF($O$3="Norse - AWK",Datenbasis!AQ433,IF($O$3="Norse - CC",Datenbasis!AQ452,J151)))))))))</f>
        <v/>
      </c>
      <c r="K131" s="542" t="str">
        <f>IF($O$3="","",IF($O$3="Halblinge - WL",Datenbasis!AR319,IF($O$3="Hochelfen",Datenbasis!AR338,IF($O$3="Imperialer Adel",Datenbasis!AR357,IF($O$3="Khorne",Datenbasis!AR376,IF($O$3="Menschen",Datenbasis!AR395,IF($O$3="Nekromanten",Datenbasis!AR414,IF($O$3="Norse - AWK",Datenbasis!AR433,IF($O$3="Norse - CC",Datenbasis!AR452,K151)))))))))</f>
        <v/>
      </c>
      <c r="L131" s="542" t="str">
        <f>IF($O$3="","",IF($O$3="Halblinge - WL",Datenbasis!AS319,IF($O$3="Hochelfen",Datenbasis!AS338,IF($O$3="Imperialer Adel",Datenbasis!AS357,IF($O$3="Khorne",Datenbasis!AS376,IF($O$3="Menschen",Datenbasis!AS395,IF($O$3="Nekromanten",Datenbasis!AS414,IF($O$3="Norse - AWK",Datenbasis!AS433,IF($O$3="Norse - CC",Datenbasis!AS452,L151)))))))))</f>
        <v/>
      </c>
      <c r="M131" s="542" t="str">
        <f>IF($O$3="","",IF($O$3="Halblinge - WL",Datenbasis!AT319,IF($O$3="Hochelfen",Datenbasis!AT338,IF($O$3="Imperialer Adel",Datenbasis!AT357,IF($O$3="Khorne",Datenbasis!AT376,IF($O$3="Menschen",Datenbasis!AT395,IF($O$3="Nekromanten",Datenbasis!AT414,IF($O$3="Norse - AWK",Datenbasis!AT433,IF($O$3="Norse - CC",Datenbasis!AT452,M151)))))))))</f>
        <v/>
      </c>
      <c r="N131" s="542" t="str">
        <f>IF($O$3="","",IF($O$3="Halblinge - WL",Datenbasis!AU319,IF($O$3="Hochelfen",Datenbasis!AU338,IF($O$3="Imperialer Adel",Datenbasis!AU357,IF($O$3="Khorne",Datenbasis!AU376,IF($O$3="Menschen",Datenbasis!AU395,IF($O$3="Nekromanten",Datenbasis!AU414,IF($O$3="Norse - AWK",Datenbasis!AU433,IF($O$3="Norse - CC",Datenbasis!AU452,N151)))))))))</f>
        <v/>
      </c>
      <c r="O131" s="66" t="str">
        <f>IF($O$3="","",IF($O$3="Halblinge - WL",Datenbasis!AR319,IF($O$3="Hochelfen",Datenbasis!AR338,IF($O$3="Imperialer Adel",Datenbasis!AR357,IF($O$3="Khorne",Datenbasis!AR376,IF($O$3="Menschen",Datenbasis!AR395,IF($O$3="Nekromanten",Datenbasis!AR414,IF($O$3="Norse - AWK",Datenbasis!AR433,IF($O$3="Norse - CC",Datenbasis!AR452,O151)))))))))</f>
        <v/>
      </c>
      <c r="P131" s="542" t="str">
        <f>IF($O$3="","",IF($O$3="Halblinge - WL",Datenbasis!AU319,IF($O$3="Hochelfen",Datenbasis!AU338,IF($O$3="Imperialer Adel",Datenbasis!AU357,IF($O$3="Khorne",Datenbasis!AU376,IF($O$3="Menschen",Datenbasis!AU395,IF($O$3="Nekromanten",Datenbasis!AU414,IF($O$3="Norse - AWK",Datenbasis!AU433,IF($O$3="Norse - CC",Datenbasis!AU452,P151)))))))))</f>
        <v/>
      </c>
      <c r="Q131" s="542" t="str">
        <f>IF($O$3="","",IF($O$3="Halblinge - WL",Datenbasis!AX319,IF($O$3="Hochelfen",Datenbasis!AX338,IF($O$3="Imperialer Adel",Datenbasis!AX357,IF($O$3="Khorne",Datenbasis!AX376,IF($O$3="Menschen",Datenbasis!AX395,IF($O$3="Nekromanten",Datenbasis!AX414,IF($O$3="Norse - AWK",Datenbasis!AX433,IF($O$3="Norse - CC",Datenbasis!AX452,Q151)))))))))</f>
        <v/>
      </c>
      <c r="R131" s="542" t="str">
        <f>IF($O$3="","",IF($O$3="Halblinge - WL",Datenbasis!AY319,IF($O$3="Hochelfen",Datenbasis!AY338,IF($O$3="Imperialer Adel",Datenbasis!AY357,IF($O$3="Khorne",Datenbasis!AY376,IF($O$3="Menschen",Datenbasis!AY395,IF($O$3="Nekromanten",Datenbasis!AY414,IF($O$3="Norse - AWK",Datenbasis!AY433,IF($O$3="Norse - CC",Datenbasis!AY452,R151)))))))))</f>
        <v/>
      </c>
      <c r="S131" s="542" t="str">
        <f>IF($O$3="","",IF($O$3="Halblinge - WL",Datenbasis!AZ319,IF($O$3="Hochelfen",Datenbasis!AZ338,IF($O$3="Imperialer Adel",Datenbasis!AZ357,IF($O$3="Khorne",Datenbasis!AZ376,IF($O$3="Menschen",Datenbasis!AZ395,IF($O$3="Nekromanten",Datenbasis!AZ414,IF($O$3="Norse - AWK",Datenbasis!AZ433,IF($O$3="Norse - CC",Datenbasis!AZ452,S151)))))))))</f>
        <v/>
      </c>
      <c r="T131" s="542" t="str">
        <f>IF($O$3="","",IF($O$3="Halblinge - WL",Datenbasis!BA319,IF($O$3="Hochelfen",Datenbasis!BA338,IF($O$3="Imperialer Adel",Datenbasis!BA357,IF($O$3="Khorne",Datenbasis!BA376,IF($O$3="Menschen",Datenbasis!BA395,IF($O$3="Nekromanten",Datenbasis!BA414,IF($O$3="Norse - AWK",Datenbasis!BA433,IF($O$3="Norse - CC",Datenbasis!BA452,T151)))))))))</f>
        <v/>
      </c>
      <c r="U131" s="542" t="str">
        <f>IF($O$3="","",IF($O$3="Halblinge - WL",Datenbasis!BB319,IF($O$3="Hochelfen",Datenbasis!BB338,IF($O$3="Imperialer Adel",Datenbasis!BB357,IF($O$3="Khorne",Datenbasis!BB376,IF($O$3="Menschen",Datenbasis!BB395,IF($O$3="Nekromanten",Datenbasis!BB414,IF($O$3="Norse - AWK",Datenbasis!BB433,IF($O$3="Norse - CC",Datenbasis!BB452,U151)))))))))</f>
        <v/>
      </c>
      <c r="V131" s="542" t="str">
        <f>IF($O$3="","",IF($O$3="Halblinge - WL",Datenbasis!BC319,IF($O$3="Hochelfen",Datenbasis!BC338,IF($O$3="Imperialer Adel",Datenbasis!BC357,IF($O$3="Khorne",Datenbasis!BC376,IF($O$3="Menschen",Datenbasis!BC395,IF($O$3="Nekromanten",Datenbasis!BC414,IF($O$3="Norse - AWK",Datenbasis!BC433,IF($O$3="Norse - CC",Datenbasis!BC452,V151)))))))))</f>
        <v/>
      </c>
      <c r="W131" s="542" t="str">
        <f>IF($O$3="","",IF($O$3="Halblinge - WL",Datenbasis!BD319,IF($O$3="Hochelfen",Datenbasis!BD338,IF($O$3="Imperialer Adel",Datenbasis!BD357,IF($O$3="Khorne",Datenbasis!BD376,IF($O$3="Menschen",Datenbasis!BD395,IF($O$3="Nekromanten",Datenbasis!BD414,IF($O$3="Norse - AWK",Datenbasis!BD433,IF($O$3="Norse - CC",Datenbasis!BD452,W151)))))))))</f>
        <v/>
      </c>
      <c r="X131" s="542" t="str">
        <f>IF($O$3="","",IF($O$3="Halblinge - WL",Datenbasis!BE319,IF($O$3="Hochelfen",Datenbasis!BE338,IF($O$3="Imperialer Adel",Datenbasis!BE357,IF($O$3="Khorne",Datenbasis!BE376,IF($O$3="Menschen",Datenbasis!BE395,IF($O$3="Nekromanten",Datenbasis!BE414,IF($O$3="Norse - AWK",Datenbasis!BE433,IF($O$3="Norse - CC",Datenbasis!BE452,X151)))))))))</f>
        <v/>
      </c>
    </row>
    <row r="132" spans="2:24" x14ac:dyDescent="0.3">
      <c r="B132" s="203">
        <v>15</v>
      </c>
      <c r="C132" s="204" t="str">
        <f>IF($O$3="","",IF($O$3="Halblinge - WL",Datenbasis!AS320,IF($O$3="Hochelfen",Datenbasis!AS339,IF($O$3="Imperialer Adel",Datenbasis!AS358,IF($O$3="Khorne",Datenbasis!AS377,IF($O$3="Menschen",Datenbasis!AS396,IF($O$3="Nekromanten",Datenbasis!AS415,IF($O$3="Norse - AWK",Datenbasis!AK434,IF($O$3="Norse - CC",Datenbasis!AS453,C152)))))))))</f>
        <v/>
      </c>
      <c r="D132" s="206" t="str">
        <f>IF($O$3="","",IF($O$3="Halblinge - WL",Datenbasis!AK320,IF($O$3="Hochelfen",Datenbasis!AK339,IF($O$3="Imperialer Adel",Datenbasis!AK358,IF($O$3="Khorne",Datenbasis!AK377,IF($O$3="Menschen",Datenbasis!AK396,IF($O$3="Nekromanten",Datenbasis!AK415,IF($O$3="Norse - AWK",Datenbasis!AK434,IF($O$3="Norse - CC",Datenbasis!AK453,D152)))))))))</f>
        <v/>
      </c>
      <c r="E132" s="67" t="str">
        <f>IF($O$3="","",IF($O$3="Halblinge - WL",Datenbasis!AL320,IF($O$3="Hochelfen",Datenbasis!AL339,IF($O$3="Imperialer Adel",Datenbasis!AL358,IF($O$3="Khorne",Datenbasis!AL377,IF($O$3="Menschen",Datenbasis!AL396,IF($O$3="Nekromanten",Datenbasis!AL415,IF($O$3="Norse - AWK",Datenbasis!AL434,IF($O$3="Norse - CC",Datenbasis!AL453,E152)))))))))</f>
        <v/>
      </c>
      <c r="F132" s="67" t="str">
        <f>IF($O$3="","",IF($O$3="Halblinge - WL",Datenbasis!AM320,IF($O$3="Hochelfen",Datenbasis!AM339,IF($O$3="Imperialer Adel",Datenbasis!AM358,IF($O$3="Khorne",Datenbasis!AM377,IF($O$3="Menschen",Datenbasis!AM396,IF($O$3="Nekromanten",Datenbasis!AM415,IF($O$3="Norse - AWK",Datenbasis!AM434,IF($O$3="Norse - CC",Datenbasis!AM453,F152)))))))))</f>
        <v/>
      </c>
      <c r="G132" s="67" t="str">
        <f>IF($O$3="","",IF($O$3="Halblinge - WL",Datenbasis!AN320,IF($O$3="Hochelfen",Datenbasis!AN339,IF($O$3="Imperialer Adel",Datenbasis!AN358,IF($O$3="Khorne",Datenbasis!AN377,IF($O$3="Menschen",Datenbasis!AN396,IF($O$3="Nekromanten",Datenbasis!AN415,IF($O$3="Norse - AWK",Datenbasis!AN434,IF($O$3="Norse - CC",Datenbasis!AN453,G152)))))))))</f>
        <v/>
      </c>
      <c r="H132" s="67" t="str">
        <f>IF($O$3="","",IF($O$3="Halblinge - WL",Datenbasis!AO320,IF($O$3="Hochelfen",Datenbasis!AO339,IF($O$3="Imperialer Adel",Datenbasis!AO358,IF($O$3="Khorne",Datenbasis!AO377,IF($O$3="Menschen",Datenbasis!AO396,IF($O$3="Nekromanten",Datenbasis!AO415,IF($O$3="Norse - AWK",Datenbasis!AO434,IF($O$3="Norse - CC",Datenbasis!AO453,H152)))))))))</f>
        <v/>
      </c>
      <c r="I132" s="67" t="str">
        <f>IF($O$3="","",IF($O$3="Halblinge - WL",Datenbasis!AP320,IF($O$3="Hochelfen",Datenbasis!AP339,IF($O$3="Imperialer Adel",Datenbasis!AP358,IF($O$3="Khorne",Datenbasis!AP377,IF($O$3="Menschen",Datenbasis!AP396,IF($O$3="Nekromanten",Datenbasis!AP415,IF($O$3="Norse - AWK",Datenbasis!AP434,IF($O$3="Norse - CC",Datenbasis!AP453,I152)))))))))</f>
        <v/>
      </c>
      <c r="J132" s="542" t="str">
        <f>IF($O$3="","",IF($O$3="Halblinge - WL",Datenbasis!AQ320,IF($O$3="Hochelfen",Datenbasis!AQ339,IF($O$3="Imperialer Adel",Datenbasis!AQ358,IF($O$3="Khorne",Datenbasis!AQ377,IF($O$3="Menschen",Datenbasis!AQ396,IF($O$3="Nekromanten",Datenbasis!AQ415,IF($O$3="Norse - AWK",Datenbasis!AQ434,IF($O$3="Norse - CC",Datenbasis!AQ453,J152)))))))))</f>
        <v/>
      </c>
      <c r="K132" s="542" t="str">
        <f>IF($O$3="","",IF($O$3="Halblinge - WL",Datenbasis!AR320,IF($O$3="Hochelfen",Datenbasis!AR339,IF($O$3="Imperialer Adel",Datenbasis!AR358,IF($O$3="Khorne",Datenbasis!AR377,IF($O$3="Menschen",Datenbasis!AR396,IF($O$3="Nekromanten",Datenbasis!AR415,IF($O$3="Norse - AWK",Datenbasis!AR434,IF($O$3="Norse - CC",Datenbasis!AR453,K152)))))))))</f>
        <v/>
      </c>
      <c r="L132" s="542" t="str">
        <f>IF($O$3="","",IF($O$3="Halblinge - WL",Datenbasis!AS320,IF($O$3="Hochelfen",Datenbasis!AS339,IF($O$3="Imperialer Adel",Datenbasis!AS358,IF($O$3="Khorne",Datenbasis!AS377,IF($O$3="Menschen",Datenbasis!AS396,IF($O$3="Nekromanten",Datenbasis!AS415,IF($O$3="Norse - AWK",Datenbasis!AS434,IF($O$3="Norse - CC",Datenbasis!AS453,L152)))))))))</f>
        <v/>
      </c>
      <c r="M132" s="542" t="str">
        <f>IF($O$3="","",IF($O$3="Halblinge - WL",Datenbasis!AT320,IF($O$3="Hochelfen",Datenbasis!AT339,IF($O$3="Imperialer Adel",Datenbasis!AT358,IF($O$3="Khorne",Datenbasis!AT377,IF($O$3="Menschen",Datenbasis!AT396,IF($O$3="Nekromanten",Datenbasis!AT415,IF($O$3="Norse - AWK",Datenbasis!AT434,IF($O$3="Norse - CC",Datenbasis!AT453,M152)))))))))</f>
        <v/>
      </c>
      <c r="N132" s="542" t="str">
        <f>IF($O$3="","",IF($O$3="Halblinge - WL",Datenbasis!AU320,IF($O$3="Hochelfen",Datenbasis!AU339,IF($O$3="Imperialer Adel",Datenbasis!AU358,IF($O$3="Khorne",Datenbasis!AU377,IF($O$3="Menschen",Datenbasis!AU396,IF($O$3="Nekromanten",Datenbasis!AU415,IF($O$3="Norse - AWK",Datenbasis!AU434,IF($O$3="Norse - CC",Datenbasis!AU453,N152)))))))))</f>
        <v/>
      </c>
      <c r="O132" s="66" t="str">
        <f>IF($O$3="","",IF($O$3="Halblinge - WL",Datenbasis!AR320,IF($O$3="Hochelfen",Datenbasis!AR339,IF($O$3="Imperialer Adel",Datenbasis!AR358,IF($O$3="Khorne",Datenbasis!AR377,IF($O$3="Menschen",Datenbasis!AR396,IF($O$3="Nekromanten",Datenbasis!AR415,IF($O$3="Norse - AWK",Datenbasis!AR434,IF($O$3="Norse - CC",Datenbasis!AR453,O152)))))))))</f>
        <v/>
      </c>
      <c r="P132" s="542" t="str">
        <f>IF($O$3="","",IF($O$3="Halblinge - WL",Datenbasis!AU320,IF($O$3="Hochelfen",Datenbasis!AU339,IF($O$3="Imperialer Adel",Datenbasis!AU358,IF($O$3="Khorne",Datenbasis!AU377,IF($O$3="Menschen",Datenbasis!AU396,IF($O$3="Nekromanten",Datenbasis!AU415,IF($O$3="Norse - AWK",Datenbasis!AU434,IF($O$3="Norse - CC",Datenbasis!AU453,P152)))))))))</f>
        <v/>
      </c>
      <c r="Q132" s="542" t="str">
        <f>IF($O$3="","",IF($O$3="Halblinge - WL",Datenbasis!AX320,IF($O$3="Hochelfen",Datenbasis!AX339,IF($O$3="Imperialer Adel",Datenbasis!AX358,IF($O$3="Khorne",Datenbasis!AX377,IF($O$3="Menschen",Datenbasis!AX396,IF($O$3="Nekromanten",Datenbasis!AX415,IF($O$3="Norse - AWK",Datenbasis!AX434,IF($O$3="Norse - CC",Datenbasis!AX453,Q152)))))))))</f>
        <v/>
      </c>
      <c r="R132" s="542" t="str">
        <f>IF($O$3="","",IF($O$3="Halblinge - WL",Datenbasis!AY320,IF($O$3="Hochelfen",Datenbasis!AY339,IF($O$3="Imperialer Adel",Datenbasis!AY358,IF($O$3="Khorne",Datenbasis!AY377,IF($O$3="Menschen",Datenbasis!AY396,IF($O$3="Nekromanten",Datenbasis!AY415,IF($O$3="Norse - AWK",Datenbasis!AY434,IF($O$3="Norse - CC",Datenbasis!AY453,R152)))))))))</f>
        <v/>
      </c>
      <c r="S132" s="542" t="str">
        <f>IF($O$3="","",IF($O$3="Halblinge - WL",Datenbasis!AZ320,IF($O$3="Hochelfen",Datenbasis!AZ339,IF($O$3="Imperialer Adel",Datenbasis!AZ358,IF($O$3="Khorne",Datenbasis!AZ377,IF($O$3="Menschen",Datenbasis!AZ396,IF($O$3="Nekromanten",Datenbasis!AZ415,IF($O$3="Norse - AWK",Datenbasis!AZ434,IF($O$3="Norse - CC",Datenbasis!AZ453,S152)))))))))</f>
        <v/>
      </c>
      <c r="T132" s="542" t="str">
        <f>IF($O$3="","",IF($O$3="Halblinge - WL",Datenbasis!BA320,IF($O$3="Hochelfen",Datenbasis!BA339,IF($O$3="Imperialer Adel",Datenbasis!BA358,IF($O$3="Khorne",Datenbasis!BA377,IF($O$3="Menschen",Datenbasis!BA396,IF($O$3="Nekromanten",Datenbasis!BA415,IF($O$3="Norse - AWK",Datenbasis!BA434,IF($O$3="Norse - CC",Datenbasis!BA453,T152)))))))))</f>
        <v/>
      </c>
      <c r="U132" s="542" t="str">
        <f>IF($O$3="","",IF($O$3="Halblinge - WL",Datenbasis!BB320,IF($O$3="Hochelfen",Datenbasis!BB339,IF($O$3="Imperialer Adel",Datenbasis!BB358,IF($O$3="Khorne",Datenbasis!BB377,IF($O$3="Menschen",Datenbasis!BB396,IF($O$3="Nekromanten",Datenbasis!BB415,IF($O$3="Norse - AWK",Datenbasis!BB434,IF($O$3="Norse - CC",Datenbasis!BB453,U152)))))))))</f>
        <v/>
      </c>
      <c r="V132" s="542" t="str">
        <f>IF($O$3="","",IF($O$3="Halblinge - WL",Datenbasis!BC320,IF($O$3="Hochelfen",Datenbasis!BC339,IF($O$3="Imperialer Adel",Datenbasis!BC358,IF($O$3="Khorne",Datenbasis!BC377,IF($O$3="Menschen",Datenbasis!BC396,IF($O$3="Nekromanten",Datenbasis!BC415,IF($O$3="Norse - AWK",Datenbasis!BC434,IF($O$3="Norse - CC",Datenbasis!BC453,V152)))))))))</f>
        <v/>
      </c>
      <c r="W132" s="542" t="str">
        <f>IF($O$3="","",IF($O$3="Halblinge - WL",Datenbasis!BD320,IF($O$3="Hochelfen",Datenbasis!BD339,IF($O$3="Imperialer Adel",Datenbasis!BD358,IF($O$3="Khorne",Datenbasis!BD377,IF($O$3="Menschen",Datenbasis!BD396,IF($O$3="Nekromanten",Datenbasis!BD415,IF($O$3="Norse - AWK",Datenbasis!BD434,IF($O$3="Norse - CC",Datenbasis!BD453,W152)))))))))</f>
        <v/>
      </c>
      <c r="X132" s="542" t="str">
        <f>IF($O$3="","",IF($O$3="Halblinge - WL",Datenbasis!BE320,IF($O$3="Hochelfen",Datenbasis!BE339,IF($O$3="Imperialer Adel",Datenbasis!BE358,IF($O$3="Khorne",Datenbasis!BE377,IF($O$3="Menschen",Datenbasis!BE396,IF($O$3="Nekromanten",Datenbasis!BE415,IF($O$3="Norse - AWK",Datenbasis!BE434,IF($O$3="Norse - CC",Datenbasis!BE453,X152)))))))))</f>
        <v/>
      </c>
    </row>
    <row r="133" spans="2:24" x14ac:dyDescent="0.3">
      <c r="B133" s="203">
        <v>16</v>
      </c>
      <c r="C133" s="204" t="str">
        <f>IF($O$3="","",IF($O$3="Halblinge - WL",Datenbasis!AS321,IF($O$3="Hochelfen",Datenbasis!AS340,IF($O$3="Imperialer Adel",Datenbasis!AS359,IF($O$3="Khorne",Datenbasis!AS378,IF($O$3="Menschen",Datenbasis!AS397,IF($O$3="Nekromanten",Datenbasis!AS416,IF($O$3="Norse - AWK",Datenbasis!AK435,IF($O$3="Norse - CC",Datenbasis!AS454,C153)))))))))</f>
        <v/>
      </c>
      <c r="D133" s="206" t="str">
        <f>IF($O$3="","",IF($O$3="Halblinge - WL",Datenbasis!AK321,IF($O$3="Hochelfen",Datenbasis!AK340,IF($O$3="Imperialer Adel",Datenbasis!AK359,IF($O$3="Khorne",Datenbasis!AK378,IF($O$3="Menschen",Datenbasis!AK397,IF($O$3="Nekromanten",Datenbasis!AK416,IF($O$3="Norse - AWK",Datenbasis!AK435,IF($O$3="Norse - CC",Datenbasis!AK454,D153)))))))))</f>
        <v/>
      </c>
      <c r="E133" s="67" t="str">
        <f>IF($O$3="","",IF($O$3="Halblinge - WL",Datenbasis!AL321,IF($O$3="Hochelfen",Datenbasis!AL340,IF($O$3="Imperialer Adel",Datenbasis!AL359,IF($O$3="Khorne",Datenbasis!AL378,IF($O$3="Menschen",Datenbasis!AL397,IF($O$3="Nekromanten",Datenbasis!AL416,IF($O$3="Norse - AWK",Datenbasis!AL435,IF($O$3="Norse - CC",Datenbasis!AL454,E153)))))))))</f>
        <v/>
      </c>
      <c r="F133" s="67" t="str">
        <f>IF($O$3="","",IF($O$3="Halblinge - WL",Datenbasis!AM321,IF($O$3="Hochelfen",Datenbasis!AM340,IF($O$3="Imperialer Adel",Datenbasis!AM359,IF($O$3="Khorne",Datenbasis!AM378,IF($O$3="Menschen",Datenbasis!AM397,IF($O$3="Nekromanten",Datenbasis!AM416,IF($O$3="Norse - AWK",Datenbasis!AM435,IF($O$3="Norse - CC",Datenbasis!AM454,F153)))))))))</f>
        <v/>
      </c>
      <c r="G133" s="67" t="str">
        <f>IF($O$3="","",IF($O$3="Halblinge - WL",Datenbasis!AN321,IF($O$3="Hochelfen",Datenbasis!AN340,IF($O$3="Imperialer Adel",Datenbasis!AN359,IF($O$3="Khorne",Datenbasis!AN378,IF($O$3="Menschen",Datenbasis!AN397,IF($O$3="Nekromanten",Datenbasis!AN416,IF($O$3="Norse - AWK",Datenbasis!AN435,IF($O$3="Norse - CC",Datenbasis!AN454,G153)))))))))</f>
        <v/>
      </c>
      <c r="H133" s="67" t="str">
        <f>IF($O$3="","",IF($O$3="Halblinge - WL",Datenbasis!AO321,IF($O$3="Hochelfen",Datenbasis!AO340,IF($O$3="Imperialer Adel",Datenbasis!AO359,IF($O$3="Khorne",Datenbasis!AO378,IF($O$3="Menschen",Datenbasis!AO397,IF($O$3="Nekromanten",Datenbasis!AO416,IF($O$3="Norse - AWK",Datenbasis!AO435,IF($O$3="Norse - CC",Datenbasis!AO454,H153)))))))))</f>
        <v/>
      </c>
      <c r="I133" s="67" t="str">
        <f>IF($O$3="","",IF($O$3="Halblinge - WL",Datenbasis!AP321,IF($O$3="Hochelfen",Datenbasis!AP340,IF($O$3="Imperialer Adel",Datenbasis!AP359,IF($O$3="Khorne",Datenbasis!AP378,IF($O$3="Menschen",Datenbasis!AP397,IF($O$3="Nekromanten",Datenbasis!AP416,IF($O$3="Norse - AWK",Datenbasis!AP435,IF($O$3="Norse - CC",Datenbasis!AP454,I153)))))))))</f>
        <v/>
      </c>
      <c r="J133" s="542" t="str">
        <f>IF($O$3="","",IF($O$3="Halblinge - WL",Datenbasis!AQ321,IF($O$3="Hochelfen",Datenbasis!AQ340,IF($O$3="Imperialer Adel",Datenbasis!AQ359,IF($O$3="Khorne",Datenbasis!AQ378,IF($O$3="Menschen",Datenbasis!AQ397,IF($O$3="Nekromanten",Datenbasis!AQ416,IF($O$3="Norse - AWK",Datenbasis!AQ435,IF($O$3="Norse - CC",Datenbasis!AQ454,J153)))))))))</f>
        <v/>
      </c>
      <c r="K133" s="542" t="str">
        <f>IF($O$3="","",IF($O$3="Halblinge - WL",Datenbasis!AR321,IF($O$3="Hochelfen",Datenbasis!AR340,IF($O$3="Imperialer Adel",Datenbasis!AR359,IF($O$3="Khorne",Datenbasis!AR378,IF($O$3="Menschen",Datenbasis!AR397,IF($O$3="Nekromanten",Datenbasis!AR416,IF($O$3="Norse - AWK",Datenbasis!AR435,IF($O$3="Norse - CC",Datenbasis!AR454,K153)))))))))</f>
        <v/>
      </c>
      <c r="L133" s="542" t="str">
        <f>IF($O$3="","",IF($O$3="Halblinge - WL",Datenbasis!AS321,IF($O$3="Hochelfen",Datenbasis!AS340,IF($O$3="Imperialer Adel",Datenbasis!AS359,IF($O$3="Khorne",Datenbasis!AS378,IF($O$3="Menschen",Datenbasis!AS397,IF($O$3="Nekromanten",Datenbasis!AS416,IF($O$3="Norse - AWK",Datenbasis!AS435,IF($O$3="Norse - CC",Datenbasis!AS454,L153)))))))))</f>
        <v/>
      </c>
      <c r="M133" s="542" t="str">
        <f>IF($O$3="","",IF($O$3="Halblinge - WL",Datenbasis!AT321,IF($O$3="Hochelfen",Datenbasis!AT340,IF($O$3="Imperialer Adel",Datenbasis!AT359,IF($O$3="Khorne",Datenbasis!AT378,IF($O$3="Menschen",Datenbasis!AT397,IF($O$3="Nekromanten",Datenbasis!AT416,IF($O$3="Norse - AWK",Datenbasis!AT435,IF($O$3="Norse - CC",Datenbasis!AT454,M153)))))))))</f>
        <v/>
      </c>
      <c r="N133" s="542" t="str">
        <f>IF($O$3="","",IF($O$3="Halblinge - WL",Datenbasis!AU321,IF($O$3="Hochelfen",Datenbasis!AU340,IF($O$3="Imperialer Adel",Datenbasis!AU359,IF($O$3="Khorne",Datenbasis!AU378,IF($O$3="Menschen",Datenbasis!AU397,IF($O$3="Nekromanten",Datenbasis!AU416,IF($O$3="Norse - AWK",Datenbasis!AU435,IF($O$3="Norse - CC",Datenbasis!AU454,N153)))))))))</f>
        <v/>
      </c>
      <c r="O133" s="66" t="str">
        <f>IF($O$3="","",IF($O$3="Halblinge - WL",Datenbasis!AR321,IF($O$3="Hochelfen",Datenbasis!AR340,IF($O$3="Imperialer Adel",Datenbasis!AR359,IF($O$3="Khorne",Datenbasis!AR378,IF($O$3="Menschen",Datenbasis!AR397,IF($O$3="Nekromanten",Datenbasis!AR416,IF($O$3="Norse - AWK",Datenbasis!AR435,IF($O$3="Norse - CC",Datenbasis!AR454,O153)))))))))</f>
        <v/>
      </c>
      <c r="P133" s="542" t="str">
        <f>IF($O$3="","",IF($O$3="Halblinge - WL",Datenbasis!AU321,IF($O$3="Hochelfen",Datenbasis!AU340,IF($O$3="Imperialer Adel",Datenbasis!AU359,IF($O$3="Khorne",Datenbasis!AU378,IF($O$3="Menschen",Datenbasis!AU397,IF($O$3="Nekromanten",Datenbasis!AU416,IF($O$3="Norse - AWK",Datenbasis!AU435,IF($O$3="Norse - CC",Datenbasis!AU454,P153)))))))))</f>
        <v/>
      </c>
      <c r="Q133" s="542" t="str">
        <f>IF($O$3="","",IF($O$3="Halblinge - WL",Datenbasis!AX321,IF($O$3="Hochelfen",Datenbasis!AX340,IF($O$3="Imperialer Adel",Datenbasis!AX359,IF($O$3="Khorne",Datenbasis!AX378,IF($O$3="Menschen",Datenbasis!AX397,IF($O$3="Nekromanten",Datenbasis!AX416,IF($O$3="Norse - AWK",Datenbasis!AX435,IF($O$3="Norse - CC",Datenbasis!AX454,Q153)))))))))</f>
        <v/>
      </c>
      <c r="R133" s="542" t="str">
        <f>IF($O$3="","",IF($O$3="Halblinge - WL",Datenbasis!AY321,IF($O$3="Hochelfen",Datenbasis!AY340,IF($O$3="Imperialer Adel",Datenbasis!AY359,IF($O$3="Khorne",Datenbasis!AY378,IF($O$3="Menschen",Datenbasis!AY397,IF($O$3="Nekromanten",Datenbasis!AY416,IF($O$3="Norse - AWK",Datenbasis!AY435,IF($O$3="Norse - CC",Datenbasis!AY454,R153)))))))))</f>
        <v/>
      </c>
      <c r="S133" s="542" t="str">
        <f>IF($O$3="","",IF($O$3="Halblinge - WL",Datenbasis!AZ321,IF($O$3="Hochelfen",Datenbasis!AZ340,IF($O$3="Imperialer Adel",Datenbasis!AZ359,IF($O$3="Khorne",Datenbasis!AZ378,IF($O$3="Menschen",Datenbasis!AZ397,IF($O$3="Nekromanten",Datenbasis!AZ416,IF($O$3="Norse - AWK",Datenbasis!AZ435,IF($O$3="Norse - CC",Datenbasis!AZ454,S153)))))))))</f>
        <v/>
      </c>
      <c r="T133" s="542" t="str">
        <f>IF($O$3="","",IF($O$3="Halblinge - WL",Datenbasis!BA321,IF($O$3="Hochelfen",Datenbasis!BA340,IF($O$3="Imperialer Adel",Datenbasis!BA359,IF($O$3="Khorne",Datenbasis!BA378,IF($O$3="Menschen",Datenbasis!BA397,IF($O$3="Nekromanten",Datenbasis!BA416,IF($O$3="Norse - AWK",Datenbasis!BA435,IF($O$3="Norse - CC",Datenbasis!BA454,T153)))))))))</f>
        <v/>
      </c>
      <c r="U133" s="542" t="str">
        <f>IF($O$3="","",IF($O$3="Halblinge - WL",Datenbasis!BB321,IF($O$3="Hochelfen",Datenbasis!BB340,IF($O$3="Imperialer Adel",Datenbasis!BB359,IF($O$3="Khorne",Datenbasis!BB378,IF($O$3="Menschen",Datenbasis!BB397,IF($O$3="Nekromanten",Datenbasis!BB416,IF($O$3="Norse - AWK",Datenbasis!BB435,IF($O$3="Norse - CC",Datenbasis!BB454,U153)))))))))</f>
        <v/>
      </c>
      <c r="V133" s="542" t="str">
        <f>IF($O$3="","",IF($O$3="Halblinge - WL",Datenbasis!BC321,IF($O$3="Hochelfen",Datenbasis!BC340,IF($O$3="Imperialer Adel",Datenbasis!BC359,IF($O$3="Khorne",Datenbasis!BC378,IF($O$3="Menschen",Datenbasis!BC397,IF($O$3="Nekromanten",Datenbasis!BC416,IF($O$3="Norse - AWK",Datenbasis!BC435,IF($O$3="Norse - CC",Datenbasis!BC454,V153)))))))))</f>
        <v/>
      </c>
      <c r="W133" s="542" t="str">
        <f>IF($O$3="","",IF($O$3="Halblinge - WL",Datenbasis!BD321,IF($O$3="Hochelfen",Datenbasis!BD340,IF($O$3="Imperialer Adel",Datenbasis!BD359,IF($O$3="Khorne",Datenbasis!BD378,IF($O$3="Menschen",Datenbasis!BD397,IF($O$3="Nekromanten",Datenbasis!BD416,IF($O$3="Norse - AWK",Datenbasis!BD435,IF($O$3="Norse - CC",Datenbasis!BD454,W153)))))))))</f>
        <v/>
      </c>
      <c r="X133" s="542" t="str">
        <f>IF($O$3="","",IF($O$3="Halblinge - WL",Datenbasis!BE321,IF($O$3="Hochelfen",Datenbasis!BE340,IF($O$3="Imperialer Adel",Datenbasis!BE359,IF($O$3="Khorne",Datenbasis!BE378,IF($O$3="Menschen",Datenbasis!BE397,IF($O$3="Nekromanten",Datenbasis!BE416,IF($O$3="Norse - AWK",Datenbasis!BE435,IF($O$3="Norse - CC",Datenbasis!BE454,X153)))))))))</f>
        <v/>
      </c>
    </row>
    <row r="134" spans="2:24" ht="14.4" customHeight="1" x14ac:dyDescent="0.3">
      <c r="B134" s="203">
        <v>17</v>
      </c>
      <c r="C134" s="204" t="str">
        <f>IF($O$3="","",IF($O$3="Halblinge - WL",Datenbasis!AS322,IF($O$3="Hochelfen",Datenbasis!AS341,IF($O$3="Imperialer Adel",Datenbasis!AS360,IF($O$3="Khorne",Datenbasis!AS379,IF($O$3="Menschen",Datenbasis!AS398,IF($O$3="Nekromanten",Datenbasis!AS417,IF($O$3="Norse - AWK",Datenbasis!AK436,IF($O$3="Norse - CC",Datenbasis!AS455,C154)))))))))</f>
        <v/>
      </c>
      <c r="D134" s="206" t="str">
        <f>IF($O$3="","",IF($O$3="Halblinge - WL",Datenbasis!AK322,IF($O$3="Hochelfen",Datenbasis!AK341,IF($O$3="Imperialer Adel",Datenbasis!AK360,IF($O$3="Khorne",Datenbasis!AK379,IF($O$3="Menschen",Datenbasis!AK398,IF($O$3="Nekromanten",Datenbasis!AK417,IF($O$3="Norse - AWK",Datenbasis!AK436,IF($O$3="Norse - CC",Datenbasis!AK455,D154)))))))))</f>
        <v/>
      </c>
      <c r="E134" s="67" t="str">
        <f>IF($O$3="","",IF($O$3="Halblinge - WL",Datenbasis!AL322,IF($O$3="Hochelfen",Datenbasis!AL341,IF($O$3="Imperialer Adel",Datenbasis!AL360,IF($O$3="Khorne",Datenbasis!AL379,IF($O$3="Menschen",Datenbasis!AL398,IF($O$3="Nekromanten",Datenbasis!AL417,IF($O$3="Norse - AWK",Datenbasis!AL436,IF($O$3="Norse - CC",Datenbasis!AL455,E154)))))))))</f>
        <v/>
      </c>
      <c r="F134" s="67" t="str">
        <f>IF($O$3="","",IF($O$3="Halblinge - WL",Datenbasis!AM322,IF($O$3="Hochelfen",Datenbasis!AM341,IF($O$3="Imperialer Adel",Datenbasis!AM360,IF($O$3="Khorne",Datenbasis!AM379,IF($O$3="Menschen",Datenbasis!AM398,IF($O$3="Nekromanten",Datenbasis!AM417,IF($O$3="Norse - AWK",Datenbasis!AM436,IF($O$3="Norse - CC",Datenbasis!AM455,F154)))))))))</f>
        <v/>
      </c>
      <c r="G134" s="67" t="str">
        <f>IF($O$3="","",IF($O$3="Halblinge - WL",Datenbasis!AN322,IF($O$3="Hochelfen",Datenbasis!AN341,IF($O$3="Imperialer Adel",Datenbasis!AN360,IF($O$3="Khorne",Datenbasis!AN379,IF($O$3="Menschen",Datenbasis!AN398,IF($O$3="Nekromanten",Datenbasis!AN417,IF($O$3="Norse - AWK",Datenbasis!AN436,IF($O$3="Norse - CC",Datenbasis!AN455,G154)))))))))</f>
        <v/>
      </c>
      <c r="H134" s="67" t="str">
        <f>IF($O$3="","",IF($O$3="Halblinge - WL",Datenbasis!AO322,IF($O$3="Hochelfen",Datenbasis!AO341,IF($O$3="Imperialer Adel",Datenbasis!AO360,IF($O$3="Khorne",Datenbasis!AO379,IF($O$3="Menschen",Datenbasis!AO398,IF($O$3="Nekromanten",Datenbasis!AO417,IF($O$3="Norse - AWK",Datenbasis!AO436,IF($O$3="Norse - CC",Datenbasis!AO455,H154)))))))))</f>
        <v/>
      </c>
      <c r="I134" s="67" t="str">
        <f>IF($O$3="","",IF($O$3="Halblinge - WL",Datenbasis!AP322,IF($O$3="Hochelfen",Datenbasis!AP341,IF($O$3="Imperialer Adel",Datenbasis!AP360,IF($O$3="Khorne",Datenbasis!AP379,IF($O$3="Menschen",Datenbasis!AP398,IF($O$3="Nekromanten",Datenbasis!AP417,IF($O$3="Norse - AWK",Datenbasis!AP436,IF($O$3="Norse - CC",Datenbasis!AP455,I154)))))))))</f>
        <v/>
      </c>
      <c r="J134" s="542" t="str">
        <f>IF($O$3="","",IF($O$3="Halblinge - WL",Datenbasis!AQ322,IF($O$3="Hochelfen",Datenbasis!AQ341,IF($O$3="Imperialer Adel",Datenbasis!AQ360,IF($O$3="Khorne",Datenbasis!AQ379,IF($O$3="Menschen",Datenbasis!AQ398,IF($O$3="Nekromanten",Datenbasis!AQ417,IF($O$3="Norse - AWK",Datenbasis!AQ436,IF($O$3="Norse - CC",Datenbasis!AQ455,J154)))))))))</f>
        <v/>
      </c>
      <c r="K134" s="542" t="str">
        <f>IF($O$3="","",IF($O$3="Halblinge - WL",Datenbasis!AR322,IF($O$3="Hochelfen",Datenbasis!AR341,IF($O$3="Imperialer Adel",Datenbasis!AR360,IF($O$3="Khorne",Datenbasis!AR379,IF($O$3="Menschen",Datenbasis!AR398,IF($O$3="Nekromanten",Datenbasis!AR417,IF($O$3="Norse - AWK",Datenbasis!AR436,IF($O$3="Norse - CC",Datenbasis!AR455,K154)))))))))</f>
        <v/>
      </c>
      <c r="L134" s="542" t="str">
        <f>IF($O$3="","",IF($O$3="Halblinge - WL",Datenbasis!AS322,IF($O$3="Hochelfen",Datenbasis!AS341,IF($O$3="Imperialer Adel",Datenbasis!AS360,IF($O$3="Khorne",Datenbasis!AS379,IF($O$3="Menschen",Datenbasis!AS398,IF($O$3="Nekromanten",Datenbasis!AS417,IF($O$3="Norse - AWK",Datenbasis!AS436,IF($O$3="Norse - CC",Datenbasis!AS455,L154)))))))))</f>
        <v/>
      </c>
      <c r="M134" s="542" t="str">
        <f>IF($O$3="","",IF($O$3="Halblinge - WL",Datenbasis!AT322,IF($O$3="Hochelfen",Datenbasis!AT341,IF($O$3="Imperialer Adel",Datenbasis!AT360,IF($O$3="Khorne",Datenbasis!AT379,IF($O$3="Menschen",Datenbasis!AT398,IF($O$3="Nekromanten",Datenbasis!AT417,IF($O$3="Norse - AWK",Datenbasis!AT436,IF($O$3="Norse - CC",Datenbasis!AT455,M154)))))))))</f>
        <v/>
      </c>
      <c r="N134" s="542" t="str">
        <f>IF($O$3="","",IF($O$3="Halblinge - WL",Datenbasis!AU322,IF($O$3="Hochelfen",Datenbasis!AU341,IF($O$3="Imperialer Adel",Datenbasis!AU360,IF($O$3="Khorne",Datenbasis!AU379,IF($O$3="Menschen",Datenbasis!AU398,IF($O$3="Nekromanten",Datenbasis!AU417,IF($O$3="Norse - AWK",Datenbasis!AU436,IF($O$3="Norse - CC",Datenbasis!AU455,N154)))))))))</f>
        <v/>
      </c>
      <c r="O134" s="66" t="str">
        <f>IF($O$3="","",IF($O$3="Halblinge - WL",Datenbasis!AR322,IF($O$3="Hochelfen",Datenbasis!AR341,IF($O$3="Imperialer Adel",Datenbasis!AR360,IF($O$3="Khorne",Datenbasis!AR379,IF($O$3="Menschen",Datenbasis!AR398,IF($O$3="Nekromanten",Datenbasis!AR417,IF($O$3="Norse - AWK",Datenbasis!AR436,IF($O$3="Norse - CC",Datenbasis!AR455,O154)))))))))</f>
        <v/>
      </c>
      <c r="P134" s="542" t="str">
        <f>IF($O$3="","",IF($O$3="Halblinge - WL",Datenbasis!AU322,IF($O$3="Hochelfen",Datenbasis!AU341,IF($O$3="Imperialer Adel",Datenbasis!AU360,IF($O$3="Khorne",Datenbasis!AU379,IF($O$3="Menschen",Datenbasis!AU398,IF($O$3="Nekromanten",Datenbasis!AU417,IF($O$3="Norse - AWK",Datenbasis!AU436,IF($O$3="Norse - CC",Datenbasis!AU455,P154)))))))))</f>
        <v/>
      </c>
      <c r="Q134" s="542" t="str">
        <f>IF($O$3="","",IF($O$3="Halblinge - WL",Datenbasis!AX322,IF($O$3="Hochelfen",Datenbasis!AX341,IF($O$3="Imperialer Adel",Datenbasis!AX360,IF($O$3="Khorne",Datenbasis!AX379,IF($O$3="Menschen",Datenbasis!AX398,IF($O$3="Nekromanten",Datenbasis!AX417,IF($O$3="Norse - AWK",Datenbasis!AX436,IF($O$3="Norse - CC",Datenbasis!AX455,Q154)))))))))</f>
        <v/>
      </c>
      <c r="R134" s="542" t="str">
        <f>IF($O$3="","",IF($O$3="Halblinge - WL",Datenbasis!AY322,IF($O$3="Hochelfen",Datenbasis!AY341,IF($O$3="Imperialer Adel",Datenbasis!AY360,IF($O$3="Khorne",Datenbasis!AY379,IF($O$3="Menschen",Datenbasis!AY398,IF($O$3="Nekromanten",Datenbasis!AY417,IF($O$3="Norse - AWK",Datenbasis!AY436,IF($O$3="Norse - CC",Datenbasis!AY455,R154)))))))))</f>
        <v/>
      </c>
      <c r="S134" s="542" t="str">
        <f>IF($O$3="","",IF($O$3="Halblinge - WL",Datenbasis!AZ322,IF($O$3="Hochelfen",Datenbasis!AZ341,IF($O$3="Imperialer Adel",Datenbasis!AZ360,IF($O$3="Khorne",Datenbasis!AZ379,IF($O$3="Menschen",Datenbasis!AZ398,IF($O$3="Nekromanten",Datenbasis!AZ417,IF($O$3="Norse - AWK",Datenbasis!AZ436,IF($O$3="Norse - CC",Datenbasis!AZ455,S154)))))))))</f>
        <v/>
      </c>
      <c r="T134" s="542" t="str">
        <f>IF($O$3="","",IF($O$3="Halblinge - WL",Datenbasis!BA322,IF($O$3="Hochelfen",Datenbasis!BA341,IF($O$3="Imperialer Adel",Datenbasis!BA360,IF($O$3="Khorne",Datenbasis!BA379,IF($O$3="Menschen",Datenbasis!BA398,IF($O$3="Nekromanten",Datenbasis!BA417,IF($O$3="Norse - AWK",Datenbasis!BA436,IF($O$3="Norse - CC",Datenbasis!BA455,T154)))))))))</f>
        <v/>
      </c>
      <c r="U134" s="542" t="str">
        <f>IF($O$3="","",IF($O$3="Halblinge - WL",Datenbasis!BB322,IF($O$3="Hochelfen",Datenbasis!BB341,IF($O$3="Imperialer Adel",Datenbasis!BB360,IF($O$3="Khorne",Datenbasis!BB379,IF($O$3="Menschen",Datenbasis!BB398,IF($O$3="Nekromanten",Datenbasis!BB417,IF($O$3="Norse - AWK",Datenbasis!BB436,IF($O$3="Norse - CC",Datenbasis!BB455,U154)))))))))</f>
        <v/>
      </c>
      <c r="V134" s="542" t="str">
        <f>IF($O$3="","",IF($O$3="Halblinge - WL",Datenbasis!BC322,IF($O$3="Hochelfen",Datenbasis!BC341,IF($O$3="Imperialer Adel",Datenbasis!BC360,IF($O$3="Khorne",Datenbasis!BC379,IF($O$3="Menschen",Datenbasis!BC398,IF($O$3="Nekromanten",Datenbasis!BC417,IF($O$3="Norse - AWK",Datenbasis!BC436,IF($O$3="Norse - CC",Datenbasis!BC455,V154)))))))))</f>
        <v/>
      </c>
      <c r="W134" s="542" t="str">
        <f>IF($O$3="","",IF($O$3="Halblinge - WL",Datenbasis!BD322,IF($O$3="Hochelfen",Datenbasis!BD341,IF($O$3="Imperialer Adel",Datenbasis!BD360,IF($O$3="Khorne",Datenbasis!BD379,IF($O$3="Menschen",Datenbasis!BD398,IF($O$3="Nekromanten",Datenbasis!BD417,IF($O$3="Norse - AWK",Datenbasis!BD436,IF($O$3="Norse - CC",Datenbasis!BD455,W154)))))))))</f>
        <v/>
      </c>
      <c r="X134" s="542" t="str">
        <f>IF($O$3="","",IF($O$3="Halblinge - WL",Datenbasis!BE322,IF($O$3="Hochelfen",Datenbasis!BE341,IF($O$3="Imperialer Adel",Datenbasis!BE360,IF($O$3="Khorne",Datenbasis!BE379,IF($O$3="Menschen",Datenbasis!BE398,IF($O$3="Nekromanten",Datenbasis!BE417,IF($O$3="Norse - AWK",Datenbasis!BE436,IF($O$3="Norse - CC",Datenbasis!BE455,X154)))))))))</f>
        <v/>
      </c>
    </row>
    <row r="135" spans="2:24" ht="14.4" customHeight="1" x14ac:dyDescent="0.3">
      <c r="B135" s="203">
        <v>18</v>
      </c>
      <c r="C135" s="204" t="str">
        <f>IF($O$3="","",IF($O$3="Halblinge - WL",Datenbasis!AS323,IF($O$3="Hochelfen",Datenbasis!AS342,IF($O$3="Imperialer Adel",Datenbasis!AS361,IF($O$3="Khorne",Datenbasis!AS380,IF($O$3="Menschen",Datenbasis!AS399,IF($O$3="Nekromanten",Datenbasis!AS418,IF($O$3="Norse - AWK",Datenbasis!AK437,IF($O$3="Norse - CC",Datenbasis!AS456,C155)))))))))</f>
        <v/>
      </c>
      <c r="D135" s="206" t="str">
        <f>IF($O$3="","",IF($O$3="Halblinge - WL",Datenbasis!AK323,IF($O$3="Hochelfen",Datenbasis!AK342,IF($O$3="Imperialer Adel",Datenbasis!AK361,IF($O$3="Khorne",Datenbasis!AK380,IF($O$3="Menschen",Datenbasis!AK399,IF($O$3="Nekromanten",Datenbasis!AK418,IF($O$3="Norse - AWK",Datenbasis!AK437,IF($O$3="Norse - CC",Datenbasis!AK456,D155)))))))))</f>
        <v/>
      </c>
      <c r="E135" s="67" t="str">
        <f>IF($O$3="","",IF($O$3="Halblinge - WL",Datenbasis!AL323,IF($O$3="Hochelfen",Datenbasis!AL342,IF($O$3="Imperialer Adel",Datenbasis!AL361,IF($O$3="Khorne",Datenbasis!AL380,IF($O$3="Menschen",Datenbasis!AL399,IF($O$3="Nekromanten",Datenbasis!AL418,IF($O$3="Norse - AWK",Datenbasis!AL437,IF($O$3="Norse - CC",Datenbasis!AL456,E155)))))))))</f>
        <v/>
      </c>
      <c r="F135" s="67" t="str">
        <f>IF($O$3="","",IF($O$3="Halblinge - WL",Datenbasis!AM323,IF($O$3="Hochelfen",Datenbasis!AM342,IF($O$3="Imperialer Adel",Datenbasis!AM361,IF($O$3="Khorne",Datenbasis!AM380,IF($O$3="Menschen",Datenbasis!AM399,IF($O$3="Nekromanten",Datenbasis!AM418,IF($O$3="Norse - AWK",Datenbasis!AM437,IF($O$3="Norse - CC",Datenbasis!AM456,F155)))))))))</f>
        <v/>
      </c>
      <c r="G135" s="67" t="str">
        <f>IF($O$3="","",IF($O$3="Halblinge - WL",Datenbasis!AN323,IF($O$3="Hochelfen",Datenbasis!AN342,IF($O$3="Imperialer Adel",Datenbasis!AN361,IF($O$3="Khorne",Datenbasis!AN380,IF($O$3="Menschen",Datenbasis!AN399,IF($O$3="Nekromanten",Datenbasis!AN418,IF($O$3="Norse - AWK",Datenbasis!AN437,IF($O$3="Norse - CC",Datenbasis!AN456,G155)))))))))</f>
        <v/>
      </c>
      <c r="H135" s="67" t="str">
        <f>IF($O$3="","",IF($O$3="Halblinge - WL",Datenbasis!AO323,IF($O$3="Hochelfen",Datenbasis!AO342,IF($O$3="Imperialer Adel",Datenbasis!AO361,IF($O$3="Khorne",Datenbasis!AO380,IF($O$3="Menschen",Datenbasis!AO399,IF($O$3="Nekromanten",Datenbasis!AO418,IF($O$3="Norse - AWK",Datenbasis!AO437,IF($O$3="Norse - CC",Datenbasis!AO456,H155)))))))))</f>
        <v/>
      </c>
      <c r="I135" s="67" t="str">
        <f>IF($O$3="","",IF($O$3="Halblinge - WL",Datenbasis!AP323,IF($O$3="Hochelfen",Datenbasis!AP342,IF($O$3="Imperialer Adel",Datenbasis!AP361,IF($O$3="Khorne",Datenbasis!AP380,IF($O$3="Menschen",Datenbasis!AP399,IF($O$3="Nekromanten",Datenbasis!AP418,IF($O$3="Norse - AWK",Datenbasis!AP437,IF($O$3="Norse - CC",Datenbasis!AP456,I155)))))))))</f>
        <v/>
      </c>
      <c r="J135" s="542" t="str">
        <f>IF($O$3="","",IF($O$3="Halblinge - WL",Datenbasis!AQ323,IF($O$3="Hochelfen",Datenbasis!AQ342,IF($O$3="Imperialer Adel",Datenbasis!AQ361,IF($O$3="Khorne",Datenbasis!AQ380,IF($O$3="Menschen",Datenbasis!AQ399,IF($O$3="Nekromanten",Datenbasis!AQ418,IF($O$3="Norse - AWK",Datenbasis!AQ437,IF($O$3="Norse - CC",Datenbasis!AQ456,J155)))))))))</f>
        <v/>
      </c>
      <c r="K135" s="542" t="str">
        <f>IF($O$3="","",IF($O$3="Halblinge - WL",Datenbasis!AR323,IF($O$3="Hochelfen",Datenbasis!AR342,IF($O$3="Imperialer Adel",Datenbasis!AR361,IF($O$3="Khorne",Datenbasis!AR380,IF($O$3="Menschen",Datenbasis!AR399,IF($O$3="Nekromanten",Datenbasis!AR418,IF($O$3="Norse - AWK",Datenbasis!AR437,IF($O$3="Norse - CC",Datenbasis!AR456,K155)))))))))</f>
        <v/>
      </c>
      <c r="L135" s="542" t="str">
        <f>IF($O$3="","",IF($O$3="Halblinge - WL",Datenbasis!AS323,IF($O$3="Hochelfen",Datenbasis!AS342,IF($O$3="Imperialer Adel",Datenbasis!AS361,IF($O$3="Khorne",Datenbasis!AS380,IF($O$3="Menschen",Datenbasis!AS399,IF($O$3="Nekromanten",Datenbasis!AS418,IF($O$3="Norse - AWK",Datenbasis!AS437,IF($O$3="Norse - CC",Datenbasis!AS456,L155)))))))))</f>
        <v/>
      </c>
      <c r="M135" s="542" t="str">
        <f>IF($O$3="","",IF($O$3="Halblinge - WL",Datenbasis!AT323,IF($O$3="Hochelfen",Datenbasis!AT342,IF($O$3="Imperialer Adel",Datenbasis!AT361,IF($O$3="Khorne",Datenbasis!AT380,IF($O$3="Menschen",Datenbasis!AT399,IF($O$3="Nekromanten",Datenbasis!AT418,IF($O$3="Norse - AWK",Datenbasis!AT437,IF($O$3="Norse - CC",Datenbasis!AT456,M155)))))))))</f>
        <v/>
      </c>
      <c r="N135" s="542" t="str">
        <f>IF($O$3="","",IF($O$3="Halblinge - WL",Datenbasis!AU323,IF($O$3="Hochelfen",Datenbasis!AU342,IF($O$3="Imperialer Adel",Datenbasis!AU361,IF($O$3="Khorne",Datenbasis!AU380,IF($O$3="Menschen",Datenbasis!AU399,IF($O$3="Nekromanten",Datenbasis!AU418,IF($O$3="Norse - AWK",Datenbasis!AU437,IF($O$3="Norse - CC",Datenbasis!AU456,N155)))))))))</f>
        <v/>
      </c>
      <c r="O135" s="66" t="str">
        <f>IF($O$3="","",IF($O$3="Halblinge - WL",Datenbasis!AR323,IF($O$3="Hochelfen",Datenbasis!AR342,IF($O$3="Imperialer Adel",Datenbasis!AR361,IF($O$3="Khorne",Datenbasis!AR380,IF($O$3="Menschen",Datenbasis!AR399,IF($O$3="Nekromanten",Datenbasis!AR418,IF($O$3="Norse - AWK",Datenbasis!AR437,IF($O$3="Norse - CC",Datenbasis!AR456,O155)))))))))</f>
        <v/>
      </c>
      <c r="P135" s="542" t="str">
        <f>IF($O$3="","",IF($O$3="Halblinge - WL",Datenbasis!AU323,IF($O$3="Hochelfen",Datenbasis!AU342,IF($O$3="Imperialer Adel",Datenbasis!AU361,IF($O$3="Khorne",Datenbasis!AU380,IF($O$3="Menschen",Datenbasis!AU399,IF($O$3="Nekromanten",Datenbasis!AU418,IF($O$3="Norse - AWK",Datenbasis!AU437,IF($O$3="Norse - CC",Datenbasis!AU456,P155)))))))))</f>
        <v/>
      </c>
      <c r="Q135" s="542" t="str">
        <f>IF($O$3="","",IF($O$3="Halblinge - WL",Datenbasis!AX323,IF($O$3="Hochelfen",Datenbasis!AX342,IF($O$3="Imperialer Adel",Datenbasis!AX361,IF($O$3="Khorne",Datenbasis!AX380,IF($O$3="Menschen",Datenbasis!AX399,IF($O$3="Nekromanten",Datenbasis!AX418,IF($O$3="Norse - AWK",Datenbasis!AX437,IF($O$3="Norse - CC",Datenbasis!AX456,Q155)))))))))</f>
        <v/>
      </c>
      <c r="R135" s="542" t="str">
        <f>IF($O$3="","",IF($O$3="Halblinge - WL",Datenbasis!AY323,IF($O$3="Hochelfen",Datenbasis!AY342,IF($O$3="Imperialer Adel",Datenbasis!AY361,IF($O$3="Khorne",Datenbasis!AY380,IF($O$3="Menschen",Datenbasis!AY399,IF($O$3="Nekromanten",Datenbasis!AY418,IF($O$3="Norse - AWK",Datenbasis!AY437,IF($O$3="Norse - CC",Datenbasis!AY456,R155)))))))))</f>
        <v/>
      </c>
      <c r="S135" s="542" t="str">
        <f>IF($O$3="","",IF($O$3="Halblinge - WL",Datenbasis!AZ323,IF($O$3="Hochelfen",Datenbasis!AZ342,IF($O$3="Imperialer Adel",Datenbasis!AZ361,IF($O$3="Khorne",Datenbasis!AZ380,IF($O$3="Menschen",Datenbasis!AZ399,IF($O$3="Nekromanten",Datenbasis!AZ418,IF($O$3="Norse - AWK",Datenbasis!AZ437,IF($O$3="Norse - CC",Datenbasis!AZ456,S155)))))))))</f>
        <v/>
      </c>
      <c r="T135" s="542" t="str">
        <f>IF($O$3="","",IF($O$3="Halblinge - WL",Datenbasis!BA323,IF($O$3="Hochelfen",Datenbasis!BA342,IF($O$3="Imperialer Adel",Datenbasis!BA361,IF($O$3="Khorne",Datenbasis!BA380,IF($O$3="Menschen",Datenbasis!BA399,IF($O$3="Nekromanten",Datenbasis!BA418,IF($O$3="Norse - AWK",Datenbasis!BA437,IF($O$3="Norse - CC",Datenbasis!BA456,T155)))))))))</f>
        <v/>
      </c>
      <c r="U135" s="542" t="str">
        <f>IF($O$3="","",IF($O$3="Halblinge - WL",Datenbasis!BB323,IF($O$3="Hochelfen",Datenbasis!BB342,IF($O$3="Imperialer Adel",Datenbasis!BB361,IF($O$3="Khorne",Datenbasis!BB380,IF($O$3="Menschen",Datenbasis!BB399,IF($O$3="Nekromanten",Datenbasis!BB418,IF($O$3="Norse - AWK",Datenbasis!BB437,IF($O$3="Norse - CC",Datenbasis!BB456,U155)))))))))</f>
        <v/>
      </c>
      <c r="V135" s="542" t="str">
        <f>IF($O$3="","",IF($O$3="Halblinge - WL",Datenbasis!BC323,IF($O$3="Hochelfen",Datenbasis!BC342,IF($O$3="Imperialer Adel",Datenbasis!BC361,IF($O$3="Khorne",Datenbasis!BC380,IF($O$3="Menschen",Datenbasis!BC399,IF($O$3="Nekromanten",Datenbasis!BC418,IF($O$3="Norse - AWK",Datenbasis!BC437,IF($O$3="Norse - CC",Datenbasis!BC456,V155)))))))))</f>
        <v/>
      </c>
      <c r="W135" s="542" t="str">
        <f>IF($O$3="","",IF($O$3="Halblinge - WL",Datenbasis!BD323,IF($O$3="Hochelfen",Datenbasis!BD342,IF($O$3="Imperialer Adel",Datenbasis!BD361,IF($O$3="Khorne",Datenbasis!BD380,IF($O$3="Menschen",Datenbasis!BD399,IF($O$3="Nekromanten",Datenbasis!BD418,IF($O$3="Norse - AWK",Datenbasis!BD437,IF($O$3="Norse - CC",Datenbasis!BD456,W155)))))))))</f>
        <v/>
      </c>
      <c r="X135" s="542" t="str">
        <f>IF($O$3="","",IF($O$3="Halblinge - WL",Datenbasis!BE323,IF($O$3="Hochelfen",Datenbasis!BE342,IF($O$3="Imperialer Adel",Datenbasis!BE361,IF($O$3="Khorne",Datenbasis!BE380,IF($O$3="Menschen",Datenbasis!BE399,IF($O$3="Nekromanten",Datenbasis!BE418,IF($O$3="Norse - AWK",Datenbasis!BE437,IF($O$3="Norse - CC",Datenbasis!BE456,X155)))))))))</f>
        <v/>
      </c>
    </row>
    <row r="136" spans="2:24" ht="14.4" customHeight="1" thickBot="1" x14ac:dyDescent="0.35">
      <c r="B136" s="203">
        <v>19</v>
      </c>
      <c r="C136" s="204" t="str">
        <f>IF($O$3="","",IF($O$3="Halblinge - WL",Datenbasis!AS324,IF($O$3="Hochelfen",Datenbasis!AS343,IF($O$3="Imperialer Adel",Datenbasis!AS362,IF($O$3="Khorne",Datenbasis!AS381,IF($O$3="Menschen",Datenbasis!AS400,IF($O$3="Nekromanten",Datenbasis!AS419,IF($O$3="Norse - AWK",Datenbasis!AK438,IF($O$3="Norse - CC",Datenbasis!AS457,C156)))))))))</f>
        <v/>
      </c>
      <c r="D136" s="207" t="str">
        <f>IF($O$3="","",IF($O$3="Halblinge - WL",Datenbasis!AK324,IF($O$3="Hochelfen",Datenbasis!AK343,IF($O$3="Imperialer Adel",Datenbasis!AK362,IF($O$3="Khorne",Datenbasis!AK381,IF($O$3="Menschen",Datenbasis!AK400,IF($O$3="Nekromanten",Datenbasis!AK419,IF($O$3="Norse - AWK",Datenbasis!AK438,IF($O$3="Norse - CC",Datenbasis!AK457,D156)))))))))</f>
        <v/>
      </c>
      <c r="E136" s="67" t="str">
        <f>IF($O$3="","",IF($O$3="Halblinge - WL",Datenbasis!AL324,IF($O$3="Hochelfen",Datenbasis!AL343,IF($O$3="Imperialer Adel",Datenbasis!AL362,IF($O$3="Khorne",Datenbasis!AL381,IF($O$3="Menschen",Datenbasis!AL400,IF($O$3="Nekromanten",Datenbasis!AL419,IF($O$3="Norse - AWK",Datenbasis!AL438,IF($O$3="Norse - CC",Datenbasis!AL457,E156)))))))))</f>
        <v/>
      </c>
      <c r="F136" s="67" t="str">
        <f>IF($O$3="","",IF($O$3="Halblinge - WL",Datenbasis!AM324,IF($O$3="Hochelfen",Datenbasis!AM343,IF($O$3="Imperialer Adel",Datenbasis!AM362,IF($O$3="Khorne",Datenbasis!AM381,IF($O$3="Menschen",Datenbasis!AM400,IF($O$3="Nekromanten",Datenbasis!AM419,IF($O$3="Norse - AWK",Datenbasis!AM438,IF($O$3="Norse - CC",Datenbasis!AM457,F156)))))))))</f>
        <v/>
      </c>
      <c r="G136" s="67" t="str">
        <f>IF($O$3="","",IF($O$3="Halblinge - WL",Datenbasis!AN324,IF($O$3="Hochelfen",Datenbasis!AN343,IF($O$3="Imperialer Adel",Datenbasis!AN362,IF($O$3="Khorne",Datenbasis!AN381,IF($O$3="Menschen",Datenbasis!AN400,IF($O$3="Nekromanten",Datenbasis!AN419,IF($O$3="Norse - AWK",Datenbasis!AN438,IF($O$3="Norse - CC",Datenbasis!AN457,G156)))))))))</f>
        <v/>
      </c>
      <c r="H136" s="67" t="str">
        <f>IF($O$3="","",IF($O$3="Halblinge - WL",Datenbasis!AO324,IF($O$3="Hochelfen",Datenbasis!AO343,IF($O$3="Imperialer Adel",Datenbasis!AO362,IF($O$3="Khorne",Datenbasis!AO381,IF($O$3="Menschen",Datenbasis!AO400,IF($O$3="Nekromanten",Datenbasis!AO419,IF($O$3="Norse - AWK",Datenbasis!AO438,IF($O$3="Norse - CC",Datenbasis!AO457,H156)))))))))</f>
        <v/>
      </c>
      <c r="I136" s="67" t="str">
        <f>IF($O$3="","",IF($O$3="Halblinge - WL",Datenbasis!AP324,IF($O$3="Hochelfen",Datenbasis!AP343,IF($O$3="Imperialer Adel",Datenbasis!AP362,IF($O$3="Khorne",Datenbasis!AP381,IF($O$3="Menschen",Datenbasis!AP400,IF($O$3="Nekromanten",Datenbasis!AP419,IF($O$3="Norse - AWK",Datenbasis!AP438,IF($O$3="Norse - CC",Datenbasis!AP457,I156)))))))))</f>
        <v/>
      </c>
      <c r="J136" s="542" t="str">
        <f>IF($O$3="","",IF($O$3="Halblinge - WL",Datenbasis!AQ324,IF($O$3="Hochelfen",Datenbasis!AQ343,IF($O$3="Imperialer Adel",Datenbasis!AQ362,IF($O$3="Khorne",Datenbasis!AQ381,IF($O$3="Menschen",Datenbasis!AQ400,IF($O$3="Nekromanten",Datenbasis!AQ419,IF($O$3="Norse - AWK",Datenbasis!AQ438,IF($O$3="Norse - CC",Datenbasis!AQ457,J156)))))))))</f>
        <v/>
      </c>
      <c r="K136" s="542" t="str">
        <f>IF($O$3="","",IF($O$3="Halblinge - WL",Datenbasis!AR324,IF($O$3="Hochelfen",Datenbasis!AR343,IF($O$3="Imperialer Adel",Datenbasis!AR362,IF($O$3="Khorne",Datenbasis!AR381,IF($O$3="Menschen",Datenbasis!AR400,IF($O$3="Nekromanten",Datenbasis!AR419,IF($O$3="Norse - AWK",Datenbasis!AR438,IF($O$3="Norse - CC",Datenbasis!AR457,K156)))))))))</f>
        <v/>
      </c>
      <c r="L136" s="542" t="str">
        <f>IF($O$3="","",IF($O$3="Halblinge - WL",Datenbasis!AS324,IF($O$3="Hochelfen",Datenbasis!AS343,IF($O$3="Imperialer Adel",Datenbasis!AS362,IF($O$3="Khorne",Datenbasis!AS381,IF($O$3="Menschen",Datenbasis!AS400,IF($O$3="Nekromanten",Datenbasis!AS419,IF($O$3="Norse - AWK",Datenbasis!AS438,IF($O$3="Norse - CC",Datenbasis!AS457,L156)))))))))</f>
        <v/>
      </c>
      <c r="M136" s="542" t="str">
        <f>IF($O$3="","",IF($O$3="Halblinge - WL",Datenbasis!AT324,IF($O$3="Hochelfen",Datenbasis!AT343,IF($O$3="Imperialer Adel",Datenbasis!AT362,IF($O$3="Khorne",Datenbasis!AT381,IF($O$3="Menschen",Datenbasis!AT400,IF($O$3="Nekromanten",Datenbasis!AT419,IF($O$3="Norse - AWK",Datenbasis!AT438,IF($O$3="Norse - CC",Datenbasis!AT457,M156)))))))))</f>
        <v/>
      </c>
      <c r="N136" s="542" t="str">
        <f>IF($O$3="","",IF($O$3="Halblinge - WL",Datenbasis!AU324,IF($O$3="Hochelfen",Datenbasis!AU343,IF($O$3="Imperialer Adel",Datenbasis!AU362,IF($O$3="Khorne",Datenbasis!AU381,IF($O$3="Menschen",Datenbasis!AU400,IF($O$3="Nekromanten",Datenbasis!AU419,IF($O$3="Norse - AWK",Datenbasis!AU438,IF($O$3="Norse - CC",Datenbasis!AU457,N156)))))))))</f>
        <v/>
      </c>
      <c r="O136" s="66" t="str">
        <f>IF($O$3="","",IF($O$3="Halblinge - WL",Datenbasis!AR324,IF($O$3="Hochelfen",Datenbasis!AR343,IF($O$3="Imperialer Adel",Datenbasis!AR362,IF($O$3="Khorne",Datenbasis!AR381,IF($O$3="Menschen",Datenbasis!AR400,IF($O$3="Nekromanten",Datenbasis!AR419,IF($O$3="Norse - AWK",Datenbasis!AR438,IF($O$3="Norse - CC",Datenbasis!AR457,O156)))))))))</f>
        <v/>
      </c>
      <c r="P136" s="542" t="str">
        <f>IF($O$3="","",IF($O$3="Halblinge - WL",Datenbasis!AU324,IF($O$3="Hochelfen",Datenbasis!AU343,IF($O$3="Imperialer Adel",Datenbasis!AU362,IF($O$3="Khorne",Datenbasis!AU381,IF($O$3="Menschen",Datenbasis!AU400,IF($O$3="Nekromanten",Datenbasis!AU419,IF($O$3="Norse - AWK",Datenbasis!AU438,IF($O$3="Norse - CC",Datenbasis!AU457,P156)))))))))</f>
        <v/>
      </c>
      <c r="Q136" s="542" t="str">
        <f>IF($O$3="","",IF($O$3="Halblinge - WL",Datenbasis!AX324,IF($O$3="Hochelfen",Datenbasis!AX343,IF($O$3="Imperialer Adel",Datenbasis!AX362,IF($O$3="Khorne",Datenbasis!AX381,IF($O$3="Menschen",Datenbasis!AX400,IF($O$3="Nekromanten",Datenbasis!AX419,IF($O$3="Norse - AWK",Datenbasis!AX438,IF($O$3="Norse - CC",Datenbasis!AX457,Q156)))))))))</f>
        <v/>
      </c>
      <c r="R136" s="542" t="str">
        <f>IF($O$3="","",IF($O$3="Halblinge - WL",Datenbasis!AY324,IF($O$3="Hochelfen",Datenbasis!AY343,IF($O$3="Imperialer Adel",Datenbasis!AY362,IF($O$3="Khorne",Datenbasis!AY381,IF($O$3="Menschen",Datenbasis!AY400,IF($O$3="Nekromanten",Datenbasis!AY419,IF($O$3="Norse - AWK",Datenbasis!AY438,IF($O$3="Norse - CC",Datenbasis!AY457,R156)))))))))</f>
        <v/>
      </c>
      <c r="S136" s="542" t="str">
        <f>IF($O$3="","",IF($O$3="Halblinge - WL",Datenbasis!AZ324,IF($O$3="Hochelfen",Datenbasis!AZ343,IF($O$3="Imperialer Adel",Datenbasis!AZ362,IF($O$3="Khorne",Datenbasis!AZ381,IF($O$3="Menschen",Datenbasis!AZ400,IF($O$3="Nekromanten",Datenbasis!AZ419,IF($O$3="Norse - AWK",Datenbasis!AZ438,IF($O$3="Norse - CC",Datenbasis!AZ457,S156)))))))))</f>
        <v/>
      </c>
      <c r="T136" s="542" t="str">
        <f>IF($O$3="","",IF($O$3="Halblinge - WL",Datenbasis!BA324,IF($O$3="Hochelfen",Datenbasis!BA343,IF($O$3="Imperialer Adel",Datenbasis!BA362,IF($O$3="Khorne",Datenbasis!BA381,IF($O$3="Menschen",Datenbasis!BA400,IF($O$3="Nekromanten",Datenbasis!BA419,IF($O$3="Norse - AWK",Datenbasis!BA438,IF($O$3="Norse - CC",Datenbasis!BA457,T156)))))))))</f>
        <v/>
      </c>
      <c r="U136" s="542" t="str">
        <f>IF($O$3="","",IF($O$3="Halblinge - WL",Datenbasis!BB324,IF($O$3="Hochelfen",Datenbasis!BB343,IF($O$3="Imperialer Adel",Datenbasis!BB362,IF($O$3="Khorne",Datenbasis!BB381,IF($O$3="Menschen",Datenbasis!BB400,IF($O$3="Nekromanten",Datenbasis!BB419,IF($O$3="Norse - AWK",Datenbasis!BB438,IF($O$3="Norse - CC",Datenbasis!BB457,U156)))))))))</f>
        <v/>
      </c>
      <c r="V136" s="542" t="str">
        <f>IF($O$3="","",IF($O$3="Halblinge - WL",Datenbasis!BC324,IF($O$3="Hochelfen",Datenbasis!BC343,IF($O$3="Imperialer Adel",Datenbasis!BC362,IF($O$3="Khorne",Datenbasis!BC381,IF($O$3="Menschen",Datenbasis!BC400,IF($O$3="Nekromanten",Datenbasis!BC419,IF($O$3="Norse - AWK",Datenbasis!BC438,IF($O$3="Norse - CC",Datenbasis!BC457,V156)))))))))</f>
        <v/>
      </c>
      <c r="W136" s="542" t="str">
        <f>IF($O$3="","",IF($O$3="Halblinge - WL",Datenbasis!BD324,IF($O$3="Hochelfen",Datenbasis!BD343,IF($O$3="Imperialer Adel",Datenbasis!BD362,IF($O$3="Khorne",Datenbasis!BD381,IF($O$3="Menschen",Datenbasis!BD400,IF($O$3="Nekromanten",Datenbasis!BD419,IF($O$3="Norse - AWK",Datenbasis!BD438,IF($O$3="Norse - CC",Datenbasis!BD457,W156)))))))))</f>
        <v/>
      </c>
      <c r="X136" s="542" t="str">
        <f>IF($O$3="","",IF($O$3="Halblinge - WL",Datenbasis!BE324,IF($O$3="Hochelfen",Datenbasis!BE343,IF($O$3="Imperialer Adel",Datenbasis!BE362,IF($O$3="Khorne",Datenbasis!BE381,IF($O$3="Menschen",Datenbasis!BE400,IF($O$3="Nekromanten",Datenbasis!BE419,IF($O$3="Norse - AWK",Datenbasis!BE438,IF($O$3="Norse - CC",Datenbasis!BE457,X156)))))))))</f>
        <v/>
      </c>
    </row>
    <row r="137" spans="2:24" ht="14.4" customHeight="1" thickBot="1" x14ac:dyDescent="0.35">
      <c r="B137" s="204"/>
      <c r="C137" s="204"/>
      <c r="D137" s="204"/>
    </row>
    <row r="138" spans="2:24" ht="14.4" customHeight="1" x14ac:dyDescent="0.3">
      <c r="B138" s="203">
        <v>1</v>
      </c>
      <c r="C138" s="204" t="str">
        <f>IF($O$3="","",IF($O$3="Nurgle",Datenbasis!AS458,IF($O$3="Oger - DR",Datenbasis!AS477,IF($O$3="Oger - WS",Datenbasis!AS496,IF($O$3="Alte Welt Allianz",Datenbasis!AS515,IF($O$3="Orks",Datenbasis!AS534,IF($O$3="Schlurfende Untote",Datenbasis!AS553,IF($O$3="Skaven",Datenbasis!AS572,C158))))))))</f>
        <v/>
      </c>
      <c r="D138" s="205" t="str">
        <f>IF($O$3="","",IF($O$3="Nurgle",Datenbasis!AK458,IF($O$3="Oger - DR",Datenbasis!AK477,IF($O$3="Oger - WS",Datenbasis!AK496,IF($O$3="Alte Welt Allianz",Datenbasis!AK515,IF($O$3="Orks",Datenbasis!AK534,IF($O$3="Schlurfende Untote",Datenbasis!AK553,IF($O$3="Skaven",Datenbasis!AK572,D158))))))))</f>
        <v/>
      </c>
      <c r="E138" s="67" t="str">
        <f>IF($O$3="","",IF($O$3="Nurgle",Datenbasis!AL458,IF($O$3="Oger - DR",Datenbasis!AL477,IF($O$3="Oger - WS",Datenbasis!AL496,IF($O$3="Alte Welt Allianz",Datenbasis!AL515,IF($O$3="Orks",Datenbasis!AL534,IF($O$3="Schlurfende Untote",Datenbasis!AL553,IF($O$3="Skaven",Datenbasis!AL572,E158))))))))</f>
        <v/>
      </c>
      <c r="F138" s="67" t="str">
        <f>IF($O$3="","",IF($O$3="Nurgle",Datenbasis!AM458,IF($O$3="Oger - DR",Datenbasis!AM477,IF($O$3="Oger - WS",Datenbasis!AM496,IF($O$3="Alte Welt Allianz",Datenbasis!AM515,IF($O$3="Orks",Datenbasis!AM534,IF($O$3="Schlurfende Untote",Datenbasis!AM553,IF($O$3="Skaven",Datenbasis!AM572,F158))))))))</f>
        <v/>
      </c>
      <c r="G138" s="67" t="str">
        <f>IF($O$3="","",IF($O$3="Nurgle",Datenbasis!AN458,IF($O$3="Oger - DR",Datenbasis!AN477,IF($O$3="Oger - WS",Datenbasis!AN496,IF($O$3="Alte Welt Allianz",Datenbasis!AN515,IF($O$3="Orks",Datenbasis!AN534,IF($O$3="Schlurfende Untote",Datenbasis!AN553,IF($O$3="Skaven",Datenbasis!AN572,G158))))))))</f>
        <v/>
      </c>
      <c r="H138" s="67" t="str">
        <f>IF($O$3="","",IF($O$3="Nurgle",Datenbasis!AO458,IF($O$3="Oger - DR",Datenbasis!AO477,IF($O$3="Oger - WS",Datenbasis!AO496,IF($O$3="Alte Welt Allianz",Datenbasis!AO515,IF($O$3="Orks",Datenbasis!AO534,IF($O$3="Schlurfende Untote",Datenbasis!AO553,IF($O$3="Skaven",Datenbasis!AO572,H158))))))))</f>
        <v/>
      </c>
      <c r="I138" s="67" t="str">
        <f>IF($O$3="","",IF($O$3="Nurgle",Datenbasis!AP458,IF($O$3="Oger - DR",Datenbasis!AP477,IF($O$3="Oger - WS",Datenbasis!AP496,IF($O$3="Alte Welt Allianz",Datenbasis!AP515,IF($O$3="Orks",Datenbasis!AP534,IF($O$3="Schlurfende Untote",Datenbasis!AP553,IF($O$3="Skaven",Datenbasis!AP572,I158))))))))</f>
        <v/>
      </c>
      <c r="J138" s="542" t="str">
        <f>IF($O$3="","",IF($O$3="Nurgle",Datenbasis!AQ458,IF($O$3="Oger - DR",Datenbasis!AQ477,IF($O$3="Oger - WS",Datenbasis!AQ496,IF($O$3="Alte Welt Allianz",Datenbasis!AQ515,IF($O$3="Orks",Datenbasis!AQ534,IF($O$3="Schlurfende Untote",Datenbasis!AQ553,IF($O$3="Skaven",Datenbasis!AQ572,J158))))))))</f>
        <v/>
      </c>
      <c r="K138" s="542" t="str">
        <f>IF($O$3="","",IF($O$3="Nurgle",Datenbasis!AR458,IF($O$3="Oger - DR",Datenbasis!AR477,IF($O$3="Oger - WS",Datenbasis!AR496,IF($O$3="Alte Welt Allianz",Datenbasis!AR515,IF($O$3="Orks",Datenbasis!AR534,IF($O$3="Schlurfende Untote",Datenbasis!AR553,IF($O$3="Skaven",Datenbasis!AR572,""))))))))</f>
        <v/>
      </c>
      <c r="L138" s="542" t="str">
        <f>IF($O$3="","",IF($O$3="Nurgle",Datenbasis!AS458,IF($O$3="Oger - DR",Datenbasis!AS477,IF($O$3="Oger - WS",Datenbasis!AS496,IF($O$3="Alte Welt Allianz",Datenbasis!AS515,IF($O$3="Orks",Datenbasis!AS534,IF($O$3="Schlurfende Untote",Datenbasis!AS553,IF($O$3="Skaven",Datenbasis!AS572,""))))))))</f>
        <v/>
      </c>
      <c r="M138" s="542" t="str">
        <f>IF($O$3="","",IF($O$3="Nurgle",Datenbasis!AT458,IF($O$3="Oger - DR",Datenbasis!AT477,IF($O$3="Oger - WS",Datenbasis!AT496,IF($O$3="Alte Welt Allianz",Datenbasis!AT515,IF($O$3="Orks",Datenbasis!AT534,IF($O$3="Schlurfende Untote",Datenbasis!AT553,IF($O$3="Skaven",Datenbasis!AT572,""))))))))</f>
        <v/>
      </c>
      <c r="N138" s="542" t="str">
        <f>IF($O$3="","",IF($O$3="Nurgle",Datenbasis!AU458,IF($O$3="Oger - DR",Datenbasis!AU477,IF($O$3="Oger - WS",Datenbasis!AU496,IF($O$3="Alte Welt Allianz",Datenbasis!AU515,IF($O$3="Orks",Datenbasis!AU534,IF($O$3="Schlurfende Untote",Datenbasis!AU553,IF($O$3="Skaven",Datenbasis!AU572,""))))))))</f>
        <v/>
      </c>
      <c r="O138" s="66" t="str">
        <f>IF($O$3="","",IF($O$3="Nurgle",Datenbasis!AR458,IF($O$3="Oger - DR",Datenbasis!AR477,IF($O$3="Oger - WS",Datenbasis!AR496,IF($O$3="Alte Welt Allianz",Datenbasis!AR515,IF($O$3="Orks",Datenbasis!AR534,IF($O$3="Schlurfende Untote",Datenbasis!AR553,IF($O$3="Skaven",Datenbasis!AR572,O158))))))))</f>
        <v/>
      </c>
      <c r="P138" s="542" t="str">
        <f>IF($O$3="","",IF($O$3="Norse - Alte-Welt-Klassiker",Datenbasis!AU420,IF($O$3="Norse - Chaosliga",Datenbasis!AU439,IF($O$3="Gruftkönige",Datenbasis!AU268,IF($O$3="Vampire",Datenbasis!AU629,IF($O$3="Dämonen des Khorne",Datenbasis!AU366,IF($O$3="Slann",Datenbasis!AU705,IF($O$3="Gnomes",Datenbasis!AS192,P158))))))))</f>
        <v/>
      </c>
      <c r="Q138" s="542" t="str">
        <f>IF($O$3="","",IF($O$3="Norse",Datenbasis!CR324,IF($O$3="Gruftkönige",Datenbasis!CR337,IF($O$3="Vampire",Datenbasis!CR350,IF($O$3="Dämonen des Khorne",Datenbasis!CR363,IF($O$3="Slann",Datenbasis!CR376,""))))))</f>
        <v/>
      </c>
      <c r="R138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38" s="542" t="str">
        <f>IF($O$3="","",IF($O$3="Norse",Datenbasis!CS324,IF($O$3="Gruftkönige",Datenbasis!CS337,IF($O$3="Vampire",Datenbasis!CS350,IF($O$3="Dämonen des Khorne",Datenbasis!CS363,IF($O$3="Slann",Datenbasis!CS376,""))))))</f>
        <v/>
      </c>
      <c r="T138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38" s="542" t="str">
        <f>IF($O$3="","",IF($O$3="Norse",Datenbasis!CW322,IF($O$3="Gruftkönige",Datenbasis!CW335,IF($O$3="Vampire",Datenbasis!CW348,IF($O$3="Dämonen des Khorne",Datenbasis!CW361,IF($O$3="Slann",Datenbasis!CW374,""))))))</f>
        <v/>
      </c>
      <c r="V138" s="542" t="str">
        <f>IF($O$3="","",IF($O$3="Norse",Datenbasis!CX322,IF($O$3="Gruftkönige",Datenbasis!CX335,IF($O$3="Vampire",Datenbasis!CX348,IF($O$3="Dämonen des Khorne",Datenbasis!CX361,IF($O$3="Slann",Datenbasis!CX374,""))))))</f>
        <v/>
      </c>
      <c r="W138" s="542" t="str">
        <f>IF($O$3="","",IF($O$3="Norse",Datenbasis!CY322,IF($O$3="Gruftkönige",Datenbasis!CY335,IF($O$3="Vampire",Datenbasis!CY348,IF($O$3="Dämonen des Khorne",Datenbasis!CY361,IF($O$3="Slann",Datenbasis!CY374,""))))))</f>
        <v/>
      </c>
      <c r="X138" s="542" t="str">
        <f>IF($O$3="","",IF($O$3="Norse",Datenbasis!CZ322,IF($O$3="Gruftkönige",Datenbasis!CZ335,IF($O$3="Vampire",Datenbasis!CZ348,IF($O$3="Dämonen des Khorne",Datenbasis!CZ361,IF($O$3="Slann",Datenbasis!CZ374,""))))))</f>
        <v/>
      </c>
    </row>
    <row r="139" spans="2:24" ht="14.4" customHeight="1" x14ac:dyDescent="0.3">
      <c r="B139" s="203">
        <v>2</v>
      </c>
      <c r="C139" s="204" t="str">
        <f>IF($O$3="","",IF($O$3="Nurgle",Datenbasis!AS459,IF($O$3="Oger - DR",Datenbasis!AS478,IF($O$3="Oger - WS",Datenbasis!AS497,IF($O$3="Alte Welt Allianz",Datenbasis!AS516,IF($O$3="Orks",Datenbasis!AS535,IF($O$3="Schlurfende Untote",Datenbasis!AS554,IF($O$3="Skaven",Datenbasis!AS573,C159))))))))</f>
        <v/>
      </c>
      <c r="D139" s="206" t="str">
        <f>IF($O$3="","",IF($O$3="Nurgle",Datenbasis!AK459,IF($O$3="Oger - DR",Datenbasis!AK478,IF($O$3="Oger - WS",Datenbasis!AK497,IF($O$3="Alte Welt Allianz",Datenbasis!AK516,IF($O$3="Orks",Datenbasis!AK535,IF($O$3="Schlurfende Untote",Datenbasis!AK554,IF($O$3="Skaven",Datenbasis!AK573,D159))))))))</f>
        <v/>
      </c>
      <c r="E139" s="67" t="str">
        <f>IF($O$3="","",IF($O$3="Nurgle",Datenbasis!AL459,IF($O$3="Oger - DR",Datenbasis!AL478,IF($O$3="Oger - WS",Datenbasis!AL497,IF($O$3="Alte Welt Allianz",Datenbasis!AL516,IF($O$3="Orks",Datenbasis!AL535,IF($O$3="Schlurfende Untote",Datenbasis!AL554,IF($O$3="Skaven",Datenbasis!AL573,E159))))))))</f>
        <v/>
      </c>
      <c r="F139" s="67" t="str">
        <f>IF($O$3="","",IF($O$3="Nurgle",Datenbasis!AM459,IF($O$3="Oger - DR",Datenbasis!AM478,IF($O$3="Oger - WS",Datenbasis!AM497,IF($O$3="Alte Welt Allianz",Datenbasis!AM516,IF($O$3="Orks",Datenbasis!AM535,IF($O$3="Schlurfende Untote",Datenbasis!AM554,IF($O$3="Skaven",Datenbasis!AM573,F159))))))))</f>
        <v/>
      </c>
      <c r="G139" s="67" t="str">
        <f>IF($O$3="","",IF($O$3="Nurgle",Datenbasis!AN459,IF($O$3="Oger - DR",Datenbasis!AN478,IF($O$3="Oger - WS",Datenbasis!AN497,IF($O$3="Alte Welt Allianz",Datenbasis!AN516,IF($O$3="Orks",Datenbasis!AN535,IF($O$3="Schlurfende Untote",Datenbasis!AN554,IF($O$3="Skaven",Datenbasis!AN573,G159))))))))</f>
        <v/>
      </c>
      <c r="H139" s="67" t="str">
        <f>IF($O$3="","",IF($O$3="Nurgle",Datenbasis!AO459,IF($O$3="Oger - DR",Datenbasis!AO478,IF($O$3="Oger - WS",Datenbasis!AO497,IF($O$3="Alte Welt Allianz",Datenbasis!AO516,IF($O$3="Orks",Datenbasis!AO535,IF($O$3="Schlurfende Untote",Datenbasis!AO554,IF($O$3="Skaven",Datenbasis!AO573,H159))))))))</f>
        <v/>
      </c>
      <c r="I139" s="67" t="str">
        <f>IF($O$3="","",IF($O$3="Nurgle",Datenbasis!AP459,IF($O$3="Oger - DR",Datenbasis!AP478,IF($O$3="Oger - WS",Datenbasis!AP497,IF($O$3="Alte Welt Allianz",Datenbasis!AP516,IF($O$3="Orks",Datenbasis!AP535,IF($O$3="Schlurfende Untote",Datenbasis!AP554,IF($O$3="Skaven",Datenbasis!AP573,I159))))))))</f>
        <v/>
      </c>
      <c r="J139" s="542" t="str">
        <f>IF($O$3="","",IF($O$3="Nurgle",Datenbasis!AQ459,IF($O$3="Oger - DR",Datenbasis!AQ478,IF($O$3="Oger - WS",Datenbasis!AQ497,IF($O$3="Alte Welt Allianz",Datenbasis!AQ516,IF($O$3="Orks",Datenbasis!AQ535,IF($O$3="Schlurfende Untote",Datenbasis!AQ554,IF($O$3="Skaven",Datenbasis!AQ573,J159))))))))</f>
        <v/>
      </c>
      <c r="K139" s="542" t="str">
        <f>IF($O$3="","",IF($O$3="Nurgle",Datenbasis!AR459,IF($O$3="Oger - DR",Datenbasis!AR478,IF($O$3="Oger - WS",Datenbasis!AR497,IF($O$3="Alte Welt Allianz",Datenbasis!AR516,IF($O$3="Orks",Datenbasis!AR535,IF($O$3="Schlurfende Untote",Datenbasis!AR554,IF($O$3="Skaven",Datenbasis!AR573,""))))))))</f>
        <v/>
      </c>
      <c r="L139" s="542" t="str">
        <f>IF($O$3="","",IF($O$3="Nurgle",Datenbasis!AS459,IF($O$3="Oger - DR",Datenbasis!AS478,IF($O$3="Oger - WS",Datenbasis!AS497,IF($O$3="Alte Welt Allianz",Datenbasis!AS516,IF($O$3="Orks",Datenbasis!AS535,IF($O$3="Schlurfende Untote",Datenbasis!AS554,IF($O$3="Skaven",Datenbasis!AS573,""))))))))</f>
        <v/>
      </c>
      <c r="M139" s="542" t="str">
        <f>IF($O$3="","",IF($O$3="Nurgle",Datenbasis!AT459,IF($O$3="Oger - DR",Datenbasis!AT478,IF($O$3="Oger - WS",Datenbasis!AT497,IF($O$3="Alte Welt Allianz",Datenbasis!AT516,IF($O$3="Orks",Datenbasis!AT535,IF($O$3="Schlurfende Untote",Datenbasis!AT554,IF($O$3="Skaven",Datenbasis!AT573,""))))))))</f>
        <v/>
      </c>
      <c r="N139" s="542" t="str">
        <f>IF($O$3="","",IF($O$3="Nurgle",Datenbasis!AU459,IF($O$3="Oger - DR",Datenbasis!AU478,IF($O$3="Oger - WS",Datenbasis!AU497,IF($O$3="Alte Welt Allianz",Datenbasis!AU516,IF($O$3="Orks",Datenbasis!AU535,IF($O$3="Schlurfende Untote",Datenbasis!AU554,IF($O$3="Skaven",Datenbasis!AU573,""))))))))</f>
        <v/>
      </c>
      <c r="O139" s="66" t="str">
        <f>IF($O$3="","",IF($O$3="Nurgle",Datenbasis!AR459,IF($O$3="Oger - DR",Datenbasis!AR478,IF($O$3="Oger - WS",Datenbasis!AR497,IF($O$3="Alte Welt Allianz",Datenbasis!AR516,IF($O$3="Orks",Datenbasis!AR535,IF($O$3="Schlurfende Untote",Datenbasis!AR554,IF($O$3="Skaven",Datenbasis!AR573,O159))))))))</f>
        <v/>
      </c>
      <c r="P139" s="542" t="str">
        <f>IF($O$3="","",IF($O$3="Norse - Alte-Welt-Klassiker",Datenbasis!AU421,IF($O$3="Norse - Chaosliga",Datenbasis!AU440,IF($O$3="Gruftkönige",Datenbasis!AU269,IF($O$3="Vampire",Datenbasis!AU630,IF($O$3="Dämonen des Khorne",Datenbasis!AU367,IF($O$3="Slann",Datenbasis!AU706,IF($O$3="Gnomes",Datenbasis!AS193,P159))))))))</f>
        <v/>
      </c>
      <c r="Q139" s="542" t="str">
        <f>IF($O$3="","",IF($O$3="Norse",Datenbasis!CR325,IF($O$3="Gruftkönige",Datenbasis!CR338,IF($O$3="Vampire",Datenbasis!CR351,IF($O$3="Dämonen des Khorne",Datenbasis!CR364,IF($O$3="Slann",Datenbasis!CR377,""))))))</f>
        <v/>
      </c>
      <c r="R139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39" s="542" t="str">
        <f>IF($O$3="","",IF($O$3="Norse",Datenbasis!CS325,IF($O$3="Gruftkönige",Datenbasis!CS338,IF($O$3="Vampire",Datenbasis!CS351,IF($O$3="Dämonen des Khorne",Datenbasis!CS364,IF($O$3="Slann",Datenbasis!CS377,""))))))</f>
        <v/>
      </c>
      <c r="T139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39" s="542" t="str">
        <f>IF($O$3="","",IF($O$3="Norse",Datenbasis!CW323,IF($O$3="Gruftkönige",Datenbasis!CW336,IF($O$3="Vampire",Datenbasis!CW349,IF($O$3="Dämonen des Khorne",Datenbasis!CW362,IF($O$3="Slann",Datenbasis!CW375,""))))))</f>
        <v/>
      </c>
      <c r="V139" s="542" t="str">
        <f>IF($O$3="","",IF($O$3="Norse",Datenbasis!CX323,IF($O$3="Gruftkönige",Datenbasis!CX336,IF($O$3="Vampire",Datenbasis!CX349,IF($O$3="Dämonen des Khorne",Datenbasis!CX362,IF($O$3="Slann",Datenbasis!CX375,""))))))</f>
        <v/>
      </c>
      <c r="W139" s="542" t="str">
        <f>IF($O$3="","",IF($O$3="Norse",Datenbasis!CY323,IF($O$3="Gruftkönige",Datenbasis!CY336,IF($O$3="Vampire",Datenbasis!CY349,IF($O$3="Dämonen des Khorne",Datenbasis!CY362,IF($O$3="Slann",Datenbasis!CY375,""))))))</f>
        <v/>
      </c>
      <c r="X139" s="542" t="str">
        <f>IF($O$3="","",IF($O$3="Norse",Datenbasis!CZ323,IF($O$3="Gruftkönige",Datenbasis!CZ336,IF($O$3="Vampire",Datenbasis!CZ349,IF($O$3="Dämonen des Khorne",Datenbasis!CZ362,IF($O$3="Slann",Datenbasis!CZ375,""))))))</f>
        <v/>
      </c>
    </row>
    <row r="140" spans="2:24" ht="14.4" customHeight="1" x14ac:dyDescent="0.3">
      <c r="B140" s="203">
        <v>3</v>
      </c>
      <c r="C140" s="204" t="str">
        <f>IF($O$3="","",IF($O$3="Nurgle",Datenbasis!AS460,IF($O$3="Oger - DR",Datenbasis!AS479,IF($O$3="Oger - WS",Datenbasis!AS498,IF($O$3="Alte Welt Allianz",Datenbasis!AS517,IF($O$3="Orks",Datenbasis!AS536,IF($O$3="Schlurfende Untote",Datenbasis!AS555,IF($O$3="Skaven",Datenbasis!AS574,C160))))))))</f>
        <v/>
      </c>
      <c r="D140" s="206" t="str">
        <f>IF($O$3="","",IF($O$3="Nurgle",Datenbasis!AK460,IF($O$3="Oger - DR",Datenbasis!AK479,IF($O$3="Oger - WS",Datenbasis!AK498,IF($O$3="Alte Welt Allianz",Datenbasis!AK517,IF($O$3="Orks",Datenbasis!AK536,IF($O$3="Schlurfende Untote",Datenbasis!AK555,IF($O$3="Skaven",Datenbasis!AK574,D160))))))))</f>
        <v/>
      </c>
      <c r="E140" s="67" t="str">
        <f>IF($O$3="","",IF($O$3="Nurgle",Datenbasis!AL460,IF($O$3="Oger - DR",Datenbasis!AL479,IF($O$3="Oger - WS",Datenbasis!AL498,IF($O$3="Alte Welt Allianz",Datenbasis!AL517,IF($O$3="Orks",Datenbasis!AL536,IF($O$3="Schlurfende Untote",Datenbasis!AL555,IF($O$3="Skaven",Datenbasis!AL574,E160))))))))</f>
        <v/>
      </c>
      <c r="F140" s="67" t="str">
        <f>IF($O$3="","",IF($O$3="Nurgle",Datenbasis!AM460,IF($O$3="Oger - DR",Datenbasis!AM479,IF($O$3="Oger - WS",Datenbasis!AM498,IF($O$3="Alte Welt Allianz",Datenbasis!AM517,IF($O$3="Orks",Datenbasis!AM536,IF($O$3="Schlurfende Untote",Datenbasis!AM555,IF($O$3="Skaven",Datenbasis!AM574,F160))))))))</f>
        <v/>
      </c>
      <c r="G140" s="67" t="str">
        <f>IF($O$3="","",IF($O$3="Nurgle",Datenbasis!AN460,IF($O$3="Oger - DR",Datenbasis!AN479,IF($O$3="Oger - WS",Datenbasis!AN498,IF($O$3="Alte Welt Allianz",Datenbasis!AN517,IF($O$3="Orks",Datenbasis!AN536,IF($O$3="Schlurfende Untote",Datenbasis!AN555,IF($O$3="Skaven",Datenbasis!AN574,G160))))))))</f>
        <v/>
      </c>
      <c r="H140" s="67" t="str">
        <f>IF($O$3="","",IF($O$3="Nurgle",Datenbasis!AO460,IF($O$3="Oger - DR",Datenbasis!AO479,IF($O$3="Oger - WS",Datenbasis!AO498,IF($O$3="Alte Welt Allianz",Datenbasis!AO517,IF($O$3="Orks",Datenbasis!AO536,IF($O$3="Schlurfende Untote",Datenbasis!AO555,IF($O$3="Skaven",Datenbasis!AO574,H160))))))))</f>
        <v/>
      </c>
      <c r="I140" s="67" t="str">
        <f>IF($O$3="","",IF($O$3="Nurgle",Datenbasis!AP460,IF($O$3="Oger - DR",Datenbasis!AP479,IF($O$3="Oger - WS",Datenbasis!AP498,IF($O$3="Alte Welt Allianz",Datenbasis!AP517,IF($O$3="Orks",Datenbasis!AP536,IF($O$3="Schlurfende Untote",Datenbasis!AP555,IF($O$3="Skaven",Datenbasis!AP574,I160))))))))</f>
        <v/>
      </c>
      <c r="J140" s="542" t="str">
        <f>IF($O$3="","",IF($O$3="Nurgle",Datenbasis!AQ460,IF($O$3="Oger - DR",Datenbasis!AQ479,IF($O$3="Oger - WS",Datenbasis!AQ498,IF($O$3="Alte Welt Allianz",Datenbasis!AQ517,IF($O$3="Orks",Datenbasis!AQ536,IF($O$3="Schlurfende Untote",Datenbasis!AQ555,IF($O$3="Skaven",Datenbasis!AQ574,J160))))))))</f>
        <v/>
      </c>
      <c r="K140" s="542" t="str">
        <f>IF($O$3="","",IF($O$3="Nurgle",Datenbasis!AR460,IF($O$3="Oger - DR",Datenbasis!AR479,IF($O$3="Oger - WS",Datenbasis!AR498,IF($O$3="Alte Welt Allianz",Datenbasis!AR517,IF($O$3="Orks",Datenbasis!AR536,IF($O$3="Schlurfende Untote",Datenbasis!AR555,IF($O$3="Skaven",Datenbasis!AR574,""))))))))</f>
        <v/>
      </c>
      <c r="L140" s="542" t="str">
        <f>IF($O$3="","",IF($O$3="Nurgle",Datenbasis!AS460,IF($O$3="Oger - DR",Datenbasis!AS479,IF($O$3="Oger - WS",Datenbasis!AS498,IF($O$3="Alte Welt Allianz",Datenbasis!AS517,IF($O$3="Orks",Datenbasis!AS536,IF($O$3="Schlurfende Untote",Datenbasis!AS555,IF($O$3="Skaven",Datenbasis!AS574,""))))))))</f>
        <v/>
      </c>
      <c r="M140" s="542" t="str">
        <f>IF($O$3="","",IF($O$3="Nurgle",Datenbasis!AT460,IF($O$3="Oger - DR",Datenbasis!AT479,IF($O$3="Oger - WS",Datenbasis!AT498,IF($O$3="Alte Welt Allianz",Datenbasis!AT517,IF($O$3="Orks",Datenbasis!AT536,IF($O$3="Schlurfende Untote",Datenbasis!AT555,IF($O$3="Skaven",Datenbasis!AT574,""))))))))</f>
        <v/>
      </c>
      <c r="N140" s="542" t="str">
        <f>IF($O$3="","",IF($O$3="Nurgle",Datenbasis!AU460,IF($O$3="Oger - DR",Datenbasis!AU479,IF($O$3="Oger - WS",Datenbasis!AU498,IF($O$3="Alte Welt Allianz",Datenbasis!AU517,IF($O$3="Orks",Datenbasis!AU536,IF($O$3="Schlurfende Untote",Datenbasis!AU555,IF($O$3="Skaven",Datenbasis!AU574,""))))))))</f>
        <v/>
      </c>
      <c r="O140" s="66" t="str">
        <f>IF($O$3="","",IF($O$3="Nurgle",Datenbasis!AR460,IF($O$3="Oger - DR",Datenbasis!AR479,IF($O$3="Oger - WS",Datenbasis!AR498,IF($O$3="Alte Welt Allianz",Datenbasis!AR517,IF($O$3="Orks",Datenbasis!AR536,IF($O$3="Schlurfende Untote",Datenbasis!AR555,IF($O$3="Skaven",Datenbasis!AR574,O160))))))))</f>
        <v/>
      </c>
      <c r="P140" s="542" t="str">
        <f>IF($O$3="","",IF($O$3="Norse - Alte-Welt-Klassiker",Datenbasis!AU422,IF($O$3="Norse - Chaosliga",Datenbasis!AU441,IF($O$3="Gruftkönige",Datenbasis!AU270,IF($O$3="Vampire",Datenbasis!AU631,IF($O$3="Dämonen des Khorne",Datenbasis!AU368,IF($O$3="Slann",Datenbasis!AU707,IF($O$3="Gnomes",Datenbasis!AS194,P160))))))))</f>
        <v/>
      </c>
      <c r="Q140" s="542" t="str">
        <f>IF($O$3="","",IF($O$3="Norse",Datenbasis!CR326,IF($O$3="Gruftkönige",Datenbasis!CR339,IF($O$3="Vampire",Datenbasis!CR352,IF($O$3="Dämonen des Khorne",Datenbasis!CR365,IF($O$3="Slann",Datenbasis!CR378,""))))))</f>
        <v/>
      </c>
      <c r="R140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0" s="542" t="str">
        <f>IF($O$3="","",IF($O$3="Norse",Datenbasis!CS326,IF($O$3="Gruftkönige",Datenbasis!CS339,IF($O$3="Vampire",Datenbasis!CS352,IF($O$3="Dämonen des Khorne",Datenbasis!CS365,IF($O$3="Slann",Datenbasis!CS378,""))))))</f>
        <v/>
      </c>
      <c r="T140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0" s="542" t="str">
        <f>IF($O$3="","",IF($O$3="Norse",Datenbasis!CW324,IF($O$3="Gruftkönige",Datenbasis!CW337,IF($O$3="Vampire",Datenbasis!CW350,IF($O$3="Dämonen des Khorne",Datenbasis!CW363,IF($O$3="Slann",Datenbasis!CW376,""))))))</f>
        <v/>
      </c>
      <c r="V140" s="542" t="str">
        <f>IF($O$3="","",IF($O$3="Norse",Datenbasis!CX324,IF($O$3="Gruftkönige",Datenbasis!CX337,IF($O$3="Vampire",Datenbasis!CX350,IF($O$3="Dämonen des Khorne",Datenbasis!CX363,IF($O$3="Slann",Datenbasis!CX376,""))))))</f>
        <v/>
      </c>
      <c r="W140" s="542" t="str">
        <f>IF($O$3="","",IF($O$3="Norse",Datenbasis!CY324,IF($O$3="Gruftkönige",Datenbasis!CY337,IF($O$3="Vampire",Datenbasis!CY350,IF($O$3="Dämonen des Khorne",Datenbasis!CY363,IF($O$3="Slann",Datenbasis!CY376,""))))))</f>
        <v/>
      </c>
      <c r="X140" s="542" t="str">
        <f>IF($O$3="","",IF($O$3="Norse",Datenbasis!CZ324,IF($O$3="Gruftkönige",Datenbasis!CZ337,IF($O$3="Vampire",Datenbasis!CZ350,IF($O$3="Dämonen des Khorne",Datenbasis!CZ363,IF($O$3="Slann",Datenbasis!CZ376,""))))))</f>
        <v/>
      </c>
    </row>
    <row r="141" spans="2:24" ht="14.4" customHeight="1" x14ac:dyDescent="0.3">
      <c r="B141" s="203">
        <v>4</v>
      </c>
      <c r="C141" s="204" t="str">
        <f>IF($O$3="","",IF($O$3="Nurgle",Datenbasis!AS461,IF($O$3="Oger - DR",Datenbasis!AS480,IF($O$3="Oger - WS",Datenbasis!AS499,IF($O$3="Alte Welt Allianz",Datenbasis!AS518,IF($O$3="Orks",Datenbasis!AS537,IF($O$3="Schlurfende Untote",Datenbasis!AS556,IF($O$3="Skaven",Datenbasis!AS575,C161))))))))</f>
        <v/>
      </c>
      <c r="D141" s="206" t="str">
        <f>IF($O$3="","",IF($O$3="Nurgle",Datenbasis!AK461,IF($O$3="Oger - DR",Datenbasis!AK480,IF($O$3="Oger - WS",Datenbasis!AK499,IF($O$3="Alte Welt Allianz",Datenbasis!AK518,IF($O$3="Orks",Datenbasis!AK537,IF($O$3="Schlurfende Untote",Datenbasis!AK556,IF($O$3="Skaven",Datenbasis!AK575,D161))))))))</f>
        <v/>
      </c>
      <c r="E141" s="67" t="str">
        <f>IF($O$3="","",IF($O$3="Nurgle",Datenbasis!AL461,IF($O$3="Oger - DR",Datenbasis!AL480,IF($O$3="Oger - WS",Datenbasis!AL499,IF($O$3="Alte Welt Allianz",Datenbasis!AL518,IF($O$3="Orks",Datenbasis!AL537,IF($O$3="Schlurfende Untote",Datenbasis!AL556,IF($O$3="Skaven",Datenbasis!AL575,E161))))))))</f>
        <v/>
      </c>
      <c r="F141" s="67" t="str">
        <f>IF($O$3="","",IF($O$3="Nurgle",Datenbasis!AM461,IF($O$3="Oger - DR",Datenbasis!AM480,IF($O$3="Oger - WS",Datenbasis!AM499,IF($O$3="Alte Welt Allianz",Datenbasis!AM518,IF($O$3="Orks",Datenbasis!AM537,IF($O$3="Schlurfende Untote",Datenbasis!AM556,IF($O$3="Skaven",Datenbasis!AM575,F161))))))))</f>
        <v/>
      </c>
      <c r="G141" s="67" t="str">
        <f>IF($O$3="","",IF($O$3="Nurgle",Datenbasis!AN461,IF($O$3="Oger - DR",Datenbasis!AN480,IF($O$3="Oger - WS",Datenbasis!AN499,IF($O$3="Alte Welt Allianz",Datenbasis!AN518,IF($O$3="Orks",Datenbasis!AN537,IF($O$3="Schlurfende Untote",Datenbasis!AN556,IF($O$3="Skaven",Datenbasis!AN575,G161))))))))</f>
        <v/>
      </c>
      <c r="H141" s="67" t="str">
        <f>IF($O$3="","",IF($O$3="Nurgle",Datenbasis!AO461,IF($O$3="Oger - DR",Datenbasis!AO480,IF($O$3="Oger - WS",Datenbasis!AO499,IF($O$3="Alte Welt Allianz",Datenbasis!AO518,IF($O$3="Orks",Datenbasis!AO537,IF($O$3="Schlurfende Untote",Datenbasis!AO556,IF($O$3="Skaven",Datenbasis!AO575,H161))))))))</f>
        <v/>
      </c>
      <c r="I141" s="67" t="str">
        <f>IF($O$3="","",IF($O$3="Nurgle",Datenbasis!AP461,IF($O$3="Oger - DR",Datenbasis!AP480,IF($O$3="Oger - WS",Datenbasis!AP499,IF($O$3="Alte Welt Allianz",Datenbasis!AP518,IF($O$3="Orks",Datenbasis!AP537,IF($O$3="Schlurfende Untote",Datenbasis!AP556,IF($O$3="Skaven",Datenbasis!AP575,I161))))))))</f>
        <v/>
      </c>
      <c r="J141" s="542" t="str">
        <f>IF($O$3="","",IF($O$3="Nurgle",Datenbasis!AQ461,IF($O$3="Oger - DR",Datenbasis!AQ480,IF($O$3="Oger - WS",Datenbasis!AQ499,IF($O$3="Alte Welt Allianz",Datenbasis!AQ518,IF($O$3="Orks",Datenbasis!AQ537,IF($O$3="Schlurfende Untote",Datenbasis!AQ556,IF($O$3="Skaven",Datenbasis!AQ575,J161))))))))</f>
        <v/>
      </c>
      <c r="K141" s="542" t="str">
        <f>IF($O$3="","",IF($O$3="Nurgle",Datenbasis!AR461,IF($O$3="Oger - DR",Datenbasis!AR480,IF($O$3="Oger - WS",Datenbasis!AR499,IF($O$3="Alte Welt Allianz",Datenbasis!AR518,IF($O$3="Orks",Datenbasis!AR537,IF($O$3="Schlurfende Untote",Datenbasis!AR556,IF($O$3="Skaven",Datenbasis!AR575,""))))))))</f>
        <v/>
      </c>
      <c r="L141" s="542" t="str">
        <f>IF($O$3="","",IF($O$3="Nurgle",Datenbasis!AS461,IF($O$3="Oger - DR",Datenbasis!AS480,IF($O$3="Oger - WS",Datenbasis!AS499,IF($O$3="Alte Welt Allianz",Datenbasis!AS518,IF($O$3="Orks",Datenbasis!AS537,IF($O$3="Schlurfende Untote",Datenbasis!AS556,IF($O$3="Skaven",Datenbasis!AS575,""))))))))</f>
        <v/>
      </c>
      <c r="M141" s="542" t="str">
        <f>IF($O$3="","",IF($O$3="Nurgle",Datenbasis!AT461,IF($O$3="Oger - DR",Datenbasis!AT480,IF($O$3="Oger - WS",Datenbasis!AT499,IF($O$3="Alte Welt Allianz",Datenbasis!AT518,IF($O$3="Orks",Datenbasis!AT537,IF($O$3="Schlurfende Untote",Datenbasis!AT556,IF($O$3="Skaven",Datenbasis!AT575,""))))))))</f>
        <v/>
      </c>
      <c r="N141" s="542" t="str">
        <f>IF($O$3="","",IF($O$3="Nurgle",Datenbasis!AU461,IF($O$3="Oger - DR",Datenbasis!AU480,IF($O$3="Oger - WS",Datenbasis!AU499,IF($O$3="Alte Welt Allianz",Datenbasis!AU518,IF($O$3="Orks",Datenbasis!AU537,IF($O$3="Schlurfende Untote",Datenbasis!AU556,IF($O$3="Skaven",Datenbasis!AU575,""))))))))</f>
        <v/>
      </c>
      <c r="O141" s="66" t="str">
        <f>IF($O$3="","",IF($O$3="Nurgle",Datenbasis!AR461,IF($O$3="Oger - DR",Datenbasis!AR480,IF($O$3="Oger - WS",Datenbasis!AR499,IF($O$3="Alte Welt Allianz",Datenbasis!AR518,IF($O$3="Orks",Datenbasis!AR537,IF($O$3="Schlurfende Untote",Datenbasis!AR556,IF($O$3="Skaven",Datenbasis!AR575,O161))))))))</f>
        <v/>
      </c>
      <c r="P141" s="542" t="str">
        <f>IF($O$3="","",IF($O$3="Norse - Alte-Welt-Klassiker",Datenbasis!AU423,IF($O$3="Norse - Chaosliga",Datenbasis!AU442,IF($O$3="Gruftkönige",Datenbasis!AU271,IF($O$3="Vampire",Datenbasis!AU632,IF($O$3="Dämonen des Khorne",Datenbasis!AU369,IF($O$3="Slann",Datenbasis!AU708,IF($O$3="Gnomes",Datenbasis!AS195,P161))))))))</f>
        <v/>
      </c>
      <c r="Q141" s="542" t="str">
        <f>IF($O$3="","",IF($O$3="Norse",Datenbasis!CR327,IF($O$3="Gruftkönige",Datenbasis!CR340,IF($O$3="Vampire",Datenbasis!CR353,IF($O$3="Dämonen des Khorne",Datenbasis!CR366,IF($O$3="Slann",Datenbasis!CR379,""))))))</f>
        <v/>
      </c>
      <c r="R141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1" s="542" t="str">
        <f>IF($O$3="","",IF($O$3="Norse",Datenbasis!CS327,IF($O$3="Gruftkönige",Datenbasis!CS340,IF($O$3="Vampire",Datenbasis!CS353,IF($O$3="Dämonen des Khorne",Datenbasis!CS366,IF($O$3="Slann",Datenbasis!CS379,""))))))</f>
        <v/>
      </c>
      <c r="T141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1" s="542" t="str">
        <f>IF($O$3="","",IF($O$3="Norse",Datenbasis!CW325,IF($O$3="Gruftkönige",Datenbasis!CW338,IF($O$3="Vampire",Datenbasis!CW351,IF($O$3="Dämonen des Khorne",Datenbasis!CW364,IF($O$3="Slann",Datenbasis!CW377,""))))))</f>
        <v/>
      </c>
      <c r="V141" s="542" t="str">
        <f>IF($O$3="","",IF($O$3="Norse",Datenbasis!CX325,IF($O$3="Gruftkönige",Datenbasis!CX338,IF($O$3="Vampire",Datenbasis!CX351,IF($O$3="Dämonen des Khorne",Datenbasis!CX364,IF($O$3="Slann",Datenbasis!CX377,""))))))</f>
        <v/>
      </c>
      <c r="W141" s="542" t="str">
        <f>IF($O$3="","",IF($O$3="Norse",Datenbasis!CY325,IF($O$3="Gruftkönige",Datenbasis!CY338,IF($O$3="Vampire",Datenbasis!CY351,IF($O$3="Dämonen des Khorne",Datenbasis!CY364,IF($O$3="Slann",Datenbasis!CY377,""))))))</f>
        <v/>
      </c>
      <c r="X141" s="542" t="str">
        <f>IF($O$3="","",IF($O$3="Norse",Datenbasis!CZ325,IF($O$3="Gruftkönige",Datenbasis!CZ338,IF($O$3="Vampire",Datenbasis!CZ351,IF($O$3="Dämonen des Khorne",Datenbasis!CZ364,IF($O$3="Slann",Datenbasis!CZ377,""))))))</f>
        <v/>
      </c>
    </row>
    <row r="142" spans="2:24" ht="14.4" customHeight="1" x14ac:dyDescent="0.3">
      <c r="B142" s="203">
        <v>5</v>
      </c>
      <c r="C142" s="204" t="str">
        <f>IF($O$3="","",IF($O$3="Nurgle",Datenbasis!AS462,IF($O$3="Oger - DR",Datenbasis!AS481,IF($O$3="Oger - WS",Datenbasis!AS500,IF($O$3="Alte Welt Allianz",Datenbasis!AS519,IF($O$3="Orks",Datenbasis!AS538,IF($O$3="Schlurfende Untote",Datenbasis!AS557,IF($O$3="Skaven",Datenbasis!AS576,C162))))))))</f>
        <v/>
      </c>
      <c r="D142" s="206" t="str">
        <f>IF($O$3="","",IF($O$3="Nurgle",Datenbasis!AK462,IF($O$3="Oger - DR",Datenbasis!AK481,IF($O$3="Oger - WS",Datenbasis!AK500,IF($O$3="Alte Welt Allianz",Datenbasis!AK519,IF($O$3="Orks",Datenbasis!AK538,IF($O$3="Schlurfende Untote",Datenbasis!AK557,IF($O$3="Skaven",Datenbasis!AK576,D162))))))))</f>
        <v/>
      </c>
      <c r="E142" s="67" t="str">
        <f>IF($O$3="","",IF($O$3="Nurgle",Datenbasis!AL462,IF($O$3="Oger - DR",Datenbasis!AL481,IF($O$3="Oger - WS",Datenbasis!AL500,IF($O$3="Alte Welt Allianz",Datenbasis!AL519,IF($O$3="Orks",Datenbasis!AL538,IF($O$3="Schlurfende Untote",Datenbasis!AL557,IF($O$3="Skaven",Datenbasis!AL576,E162))))))))</f>
        <v/>
      </c>
      <c r="F142" s="67" t="str">
        <f>IF($O$3="","",IF($O$3="Nurgle",Datenbasis!AM462,IF($O$3="Oger - DR",Datenbasis!AM481,IF($O$3="Oger - WS",Datenbasis!AM500,IF($O$3="Alte Welt Allianz",Datenbasis!AM519,IF($O$3="Orks",Datenbasis!AM538,IF($O$3="Schlurfende Untote",Datenbasis!AM557,IF($O$3="Skaven",Datenbasis!AM576,F162))))))))</f>
        <v/>
      </c>
      <c r="G142" s="67" t="str">
        <f>IF($O$3="","",IF($O$3="Nurgle",Datenbasis!AN462,IF($O$3="Oger - DR",Datenbasis!AN481,IF($O$3="Oger - WS",Datenbasis!AN500,IF($O$3="Alte Welt Allianz",Datenbasis!AN519,IF($O$3="Orks",Datenbasis!AN538,IF($O$3="Schlurfende Untote",Datenbasis!AN557,IF($O$3="Skaven",Datenbasis!AN576,G162))))))))</f>
        <v/>
      </c>
      <c r="H142" s="67" t="str">
        <f>IF($O$3="","",IF($O$3="Nurgle",Datenbasis!AO462,IF($O$3="Oger - DR",Datenbasis!AO481,IF($O$3="Oger - WS",Datenbasis!AO500,IF($O$3="Alte Welt Allianz",Datenbasis!AO519,IF($O$3="Orks",Datenbasis!AO538,IF($O$3="Schlurfende Untote",Datenbasis!AO557,IF($O$3="Skaven",Datenbasis!AO576,H162))))))))</f>
        <v/>
      </c>
      <c r="I142" s="67" t="str">
        <f>IF($O$3="","",IF($O$3="Nurgle",Datenbasis!AP462,IF($O$3="Oger - DR",Datenbasis!AP481,IF($O$3="Oger - WS",Datenbasis!AP500,IF($O$3="Alte Welt Allianz",Datenbasis!AP519,IF($O$3="Orks",Datenbasis!AP538,IF($O$3="Schlurfende Untote",Datenbasis!AP557,IF($O$3="Skaven",Datenbasis!AP576,I162))))))))</f>
        <v/>
      </c>
      <c r="J142" s="542" t="str">
        <f>IF($O$3="","",IF($O$3="Nurgle",Datenbasis!AQ462,IF($O$3="Oger - DR",Datenbasis!AQ481,IF($O$3="Oger - WS",Datenbasis!AQ500,IF($O$3="Alte Welt Allianz",Datenbasis!AQ519,IF($O$3="Orks",Datenbasis!AQ538,IF($O$3="Schlurfende Untote",Datenbasis!AQ557,IF($O$3="Skaven",Datenbasis!AQ576,J162))))))))</f>
        <v/>
      </c>
      <c r="K142" s="542" t="str">
        <f>IF($O$3="","",IF($O$3="Nurgle",Datenbasis!AR462,IF($O$3="Oger - DR",Datenbasis!AR481,IF($O$3="Oger - WS",Datenbasis!AR500,IF($O$3="Alte Welt Allianz",Datenbasis!AR519,IF($O$3="Orks",Datenbasis!AR538,IF($O$3="Schlurfende Untote",Datenbasis!AR557,IF($O$3="Skaven",Datenbasis!AR576,""))))))))</f>
        <v/>
      </c>
      <c r="L142" s="542" t="str">
        <f>IF($O$3="","",IF($O$3="Nurgle",Datenbasis!AS462,IF($O$3="Oger - DR",Datenbasis!AS481,IF($O$3="Oger - WS",Datenbasis!AS500,IF($O$3="Alte Welt Allianz",Datenbasis!AS519,IF($O$3="Orks",Datenbasis!AS538,IF($O$3="Schlurfende Untote",Datenbasis!AS557,IF($O$3="Skaven",Datenbasis!AS576,""))))))))</f>
        <v/>
      </c>
      <c r="M142" s="542" t="str">
        <f>IF($O$3="","",IF($O$3="Nurgle",Datenbasis!AT462,IF($O$3="Oger - DR",Datenbasis!AT481,IF($O$3="Oger - WS",Datenbasis!AT500,IF($O$3="Alte Welt Allianz",Datenbasis!AT519,IF($O$3="Orks",Datenbasis!AT538,IF($O$3="Schlurfende Untote",Datenbasis!AT557,IF($O$3="Skaven",Datenbasis!AT576,""))))))))</f>
        <v/>
      </c>
      <c r="N142" s="542" t="str">
        <f>IF($O$3="","",IF($O$3="Nurgle",Datenbasis!AU462,IF($O$3="Oger - DR",Datenbasis!AU481,IF($O$3="Oger - WS",Datenbasis!AU500,IF($O$3="Alte Welt Allianz",Datenbasis!AU519,IF($O$3="Orks",Datenbasis!AU538,IF($O$3="Schlurfende Untote",Datenbasis!AU557,IF($O$3="Skaven",Datenbasis!AU576,""))))))))</f>
        <v/>
      </c>
      <c r="O142" s="66" t="str">
        <f>IF($O$3="","",IF($O$3="Nurgle",Datenbasis!AR462,IF($O$3="Oger - DR",Datenbasis!AR481,IF($O$3="Oger - WS",Datenbasis!AR500,IF($O$3="Alte Welt Allianz",Datenbasis!AR519,IF($O$3="Orks",Datenbasis!AR538,IF($O$3="Schlurfende Untote",Datenbasis!AR557,IF($O$3="Skaven",Datenbasis!AR576,O162))))))))</f>
        <v/>
      </c>
      <c r="P142" s="542" t="str">
        <f>IF($O$3="","",IF($O$3="Norse - Alte-Welt-Klassiker",Datenbasis!AU424,IF($O$3="Norse - Chaosliga",Datenbasis!AU443,IF($O$3="Gruftkönige",Datenbasis!AU272,IF($O$3="Vampire",Datenbasis!AU633,IF($O$3="Dämonen des Khorne",Datenbasis!AU370,IF($O$3="Slann",Datenbasis!AU709,IF($O$3="Gnomes",Datenbasis!AS196,P162))))))))</f>
        <v/>
      </c>
      <c r="Q142" s="542" t="str">
        <f>IF($O$3="","",IF($O$3="Norse",Datenbasis!CR328,IF($O$3="Gruftkönige",Datenbasis!CR341,IF($O$3="Vampire",Datenbasis!CR354,IF($O$3="Dämonen des Khorne",Datenbasis!CR367,IF($O$3="Slann",Datenbasis!CR380,""))))))</f>
        <v/>
      </c>
      <c r="R142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2" s="542" t="str">
        <f>IF($O$3="","",IF($O$3="Norse",Datenbasis!CS328,IF($O$3="Gruftkönige",Datenbasis!CS341,IF($O$3="Vampire",Datenbasis!CS354,IF($O$3="Dämonen des Khorne",Datenbasis!CS367,IF($O$3="Slann",Datenbasis!CS380,""))))))</f>
        <v/>
      </c>
      <c r="T142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2" s="542" t="str">
        <f>IF($O$3="","",IF($O$3="Norse",Datenbasis!CW326,IF($O$3="Gruftkönige",Datenbasis!CW339,IF($O$3="Vampire",Datenbasis!CW352,IF($O$3="Dämonen des Khorne",Datenbasis!CW365,IF($O$3="Slann",Datenbasis!CW378,""))))))</f>
        <v/>
      </c>
      <c r="V142" s="542" t="str">
        <f>IF($O$3="","",IF($O$3="Norse",Datenbasis!CX326,IF($O$3="Gruftkönige",Datenbasis!CX339,IF($O$3="Vampire",Datenbasis!CX352,IF($O$3="Dämonen des Khorne",Datenbasis!CX365,IF($O$3="Slann",Datenbasis!CX378,""))))))</f>
        <v/>
      </c>
      <c r="W142" s="542" t="str">
        <f>IF($O$3="","",IF($O$3="Norse",Datenbasis!CY326,IF($O$3="Gruftkönige",Datenbasis!CY339,IF($O$3="Vampire",Datenbasis!CY352,IF($O$3="Dämonen des Khorne",Datenbasis!CY365,IF($O$3="Slann",Datenbasis!CY378,""))))))</f>
        <v/>
      </c>
      <c r="X142" s="542" t="str">
        <f>IF($O$3="","",IF($O$3="Norse",Datenbasis!CZ326,IF($O$3="Gruftkönige",Datenbasis!CZ339,IF($O$3="Vampire",Datenbasis!CZ352,IF($O$3="Dämonen des Khorne",Datenbasis!CZ365,IF($O$3="Slann",Datenbasis!CZ378,""))))))</f>
        <v/>
      </c>
    </row>
    <row r="143" spans="2:24" ht="14.4" customHeight="1" x14ac:dyDescent="0.3">
      <c r="B143" s="203">
        <v>6</v>
      </c>
      <c r="C143" s="204" t="str">
        <f>IF($O$3="","",IF($O$3="Nurgle",Datenbasis!AS463,IF($O$3="Oger - DR",Datenbasis!AS482,IF($O$3="Oger - WS",Datenbasis!AS501,IF($O$3="Alte Welt Allianz",Datenbasis!AS520,IF($O$3="Orks",Datenbasis!AS539,IF($O$3="Schlurfende Untote",Datenbasis!AS558,IF($O$3="Skaven",Datenbasis!AS577,C163))))))))</f>
        <v/>
      </c>
      <c r="D143" s="206" t="str">
        <f>IF($O$3="","",IF($O$3="Nurgle",Datenbasis!AK463,IF($O$3="Oger - DR",Datenbasis!AK482,IF($O$3="Oger - WS",Datenbasis!AK501,IF($O$3="Alte Welt Allianz",Datenbasis!AK520,IF($O$3="Orks",Datenbasis!AK539,IF($O$3="Schlurfende Untote",Datenbasis!AK558,IF($O$3="Skaven",Datenbasis!AK577,D163))))))))</f>
        <v/>
      </c>
      <c r="E143" s="67" t="str">
        <f>IF($O$3="","",IF($O$3="Nurgle",Datenbasis!AL463,IF($O$3="Oger - DR",Datenbasis!AL482,IF($O$3="Oger - WS",Datenbasis!AL501,IF($O$3="Alte Welt Allianz",Datenbasis!AL520,IF($O$3="Orks",Datenbasis!AL539,IF($O$3="Schlurfende Untote",Datenbasis!AL558,IF($O$3="Skaven",Datenbasis!AL577,E163))))))))</f>
        <v/>
      </c>
      <c r="F143" s="67" t="str">
        <f>IF($O$3="","",IF($O$3="Nurgle",Datenbasis!AM463,IF($O$3="Oger - DR",Datenbasis!AM482,IF($O$3="Oger - WS",Datenbasis!AM501,IF($O$3="Alte Welt Allianz",Datenbasis!AM520,IF($O$3="Orks",Datenbasis!AM539,IF($O$3="Schlurfende Untote",Datenbasis!AM558,IF($O$3="Skaven",Datenbasis!AM577,F163))))))))</f>
        <v/>
      </c>
      <c r="G143" s="67" t="str">
        <f>IF($O$3="","",IF($O$3="Nurgle",Datenbasis!AN463,IF($O$3="Oger - DR",Datenbasis!AN482,IF($O$3="Oger - WS",Datenbasis!AN501,IF($O$3="Alte Welt Allianz",Datenbasis!AN520,IF($O$3="Orks",Datenbasis!AN539,IF($O$3="Schlurfende Untote",Datenbasis!AN558,IF($O$3="Skaven",Datenbasis!AN577,G163))))))))</f>
        <v/>
      </c>
      <c r="H143" s="67" t="str">
        <f>IF($O$3="","",IF($O$3="Nurgle",Datenbasis!AO463,IF($O$3="Oger - DR",Datenbasis!AO482,IF($O$3="Oger - WS",Datenbasis!AO501,IF($O$3="Alte Welt Allianz",Datenbasis!AO520,IF($O$3="Orks",Datenbasis!AO539,IF($O$3="Schlurfende Untote",Datenbasis!AO558,IF($O$3="Skaven",Datenbasis!AO577,H163))))))))</f>
        <v/>
      </c>
      <c r="I143" s="67" t="str">
        <f>IF($O$3="","",IF($O$3="Nurgle",Datenbasis!AP463,IF($O$3="Oger - DR",Datenbasis!AP482,IF($O$3="Oger - WS",Datenbasis!AP501,IF($O$3="Alte Welt Allianz",Datenbasis!AP520,IF($O$3="Orks",Datenbasis!AP539,IF($O$3="Schlurfende Untote",Datenbasis!AP558,IF($O$3="Skaven",Datenbasis!AP577,I163))))))))</f>
        <v/>
      </c>
      <c r="J143" s="542" t="str">
        <f>IF($O$3="","",IF($O$3="Nurgle",Datenbasis!AQ463,IF($O$3="Oger - DR",Datenbasis!AQ482,IF($O$3="Oger - WS",Datenbasis!AQ501,IF($O$3="Alte Welt Allianz",Datenbasis!AQ520,IF($O$3="Orks",Datenbasis!AQ539,IF($O$3="Schlurfende Untote",Datenbasis!AQ558,IF($O$3="Skaven",Datenbasis!AQ577,J163))))))))</f>
        <v/>
      </c>
      <c r="K143" s="542" t="str">
        <f>IF($O$3="","",IF($O$3="Nurgle",Datenbasis!AR463,IF($O$3="Oger - DR",Datenbasis!AR482,IF($O$3="Oger - WS",Datenbasis!AR501,IF($O$3="Alte Welt Allianz",Datenbasis!AR520,IF($O$3="Orks",Datenbasis!AR539,IF($O$3="Schlurfende Untote",Datenbasis!AR558,IF($O$3="Skaven",Datenbasis!AR577,""))))))))</f>
        <v/>
      </c>
      <c r="L143" s="542" t="str">
        <f>IF($O$3="","",IF($O$3="Nurgle",Datenbasis!AS463,IF($O$3="Oger - DR",Datenbasis!AS482,IF($O$3="Oger - WS",Datenbasis!AS501,IF($O$3="Alte Welt Allianz",Datenbasis!AS520,IF($O$3="Orks",Datenbasis!AS539,IF($O$3="Schlurfende Untote",Datenbasis!AS558,IF($O$3="Skaven",Datenbasis!AS577,""))))))))</f>
        <v/>
      </c>
      <c r="M143" s="542" t="str">
        <f>IF($O$3="","",IF($O$3="Nurgle",Datenbasis!AT463,IF($O$3="Oger - DR",Datenbasis!AT482,IF($O$3="Oger - WS",Datenbasis!AT501,IF($O$3="Alte Welt Allianz",Datenbasis!AT520,IF($O$3="Orks",Datenbasis!AT539,IF($O$3="Schlurfende Untote",Datenbasis!AT558,IF($O$3="Skaven",Datenbasis!AT577,""))))))))</f>
        <v/>
      </c>
      <c r="N143" s="542" t="str">
        <f>IF($O$3="","",IF($O$3="Nurgle",Datenbasis!AU463,IF($O$3="Oger - DR",Datenbasis!AU482,IF($O$3="Oger - WS",Datenbasis!AU501,IF($O$3="Alte Welt Allianz",Datenbasis!AU520,IF($O$3="Orks",Datenbasis!AU539,IF($O$3="Schlurfende Untote",Datenbasis!AU558,IF($O$3="Skaven",Datenbasis!AU577,""))))))))</f>
        <v/>
      </c>
      <c r="O143" s="66" t="str">
        <f>IF($O$3="","",IF($O$3="Nurgle",Datenbasis!AR463,IF($O$3="Oger - DR",Datenbasis!AR482,IF($O$3="Oger - WS",Datenbasis!AR501,IF($O$3="Alte Welt Allianz",Datenbasis!AR520,IF($O$3="Orks",Datenbasis!AR539,IF($O$3="Schlurfende Untote",Datenbasis!AR558,IF($O$3="Skaven",Datenbasis!AR577,O163))))))))</f>
        <v/>
      </c>
      <c r="P143" s="542" t="str">
        <f>IF($O$3="","",IF($O$3="Norse - Alte-Welt-Klassiker",Datenbasis!AU425,IF($O$3="Norse - Chaosliga",Datenbasis!AU444,IF($O$3="Gruftkönige",Datenbasis!AU273,IF($O$3="Vampire",Datenbasis!AU634,IF($O$3="Dämonen des Khorne",Datenbasis!AU371,IF($O$3="Slann",Datenbasis!AU710,IF($O$3="Gnomes",Datenbasis!AS197,P163))))))))</f>
        <v/>
      </c>
      <c r="Q143" s="542" t="str">
        <f>IF($O$3="","",IF($O$3="Norse",Datenbasis!CR329,IF($O$3="Gruftkönige",Datenbasis!CR342,IF($O$3="Vampire",Datenbasis!CR355,IF($O$3="Dämonen des Khorne",Datenbasis!CR368,IF($O$3="Slann",Datenbasis!CR381,""))))))</f>
        <v/>
      </c>
      <c r="R143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3" s="542" t="str">
        <f>IF($O$3="","",IF($O$3="Norse",Datenbasis!CS329,IF($O$3="Gruftkönige",Datenbasis!CS342,IF($O$3="Vampire",Datenbasis!CS355,IF($O$3="Dämonen des Khorne",Datenbasis!CS368,IF($O$3="Slann",Datenbasis!CS381,""))))))</f>
        <v/>
      </c>
      <c r="T143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3" s="542" t="str">
        <f>IF($O$3="","",IF($O$3="Norse",Datenbasis!CW327,IF($O$3="Gruftkönige",Datenbasis!CW340,IF($O$3="Vampire",Datenbasis!CW353,IF($O$3="Dämonen des Khorne",Datenbasis!CW366,IF($O$3="Slann",Datenbasis!CW379,""))))))</f>
        <v/>
      </c>
      <c r="V143" s="542" t="str">
        <f>IF($O$3="","",IF($O$3="Norse",Datenbasis!CX327,IF($O$3="Gruftkönige",Datenbasis!CX340,IF($O$3="Vampire",Datenbasis!CX353,IF($O$3="Dämonen des Khorne",Datenbasis!CX366,IF($O$3="Slann",Datenbasis!CX379,""))))))</f>
        <v/>
      </c>
      <c r="W143" s="542" t="str">
        <f>IF($O$3="","",IF($O$3="Norse",Datenbasis!CY327,IF($O$3="Gruftkönige",Datenbasis!CY340,IF($O$3="Vampire",Datenbasis!CY353,IF($O$3="Dämonen des Khorne",Datenbasis!CY366,IF($O$3="Slann",Datenbasis!CY379,""))))))</f>
        <v/>
      </c>
      <c r="X143" s="542" t="str">
        <f>IF($O$3="","",IF($O$3="Norse",Datenbasis!CZ327,IF($O$3="Gruftkönige",Datenbasis!CZ340,IF($O$3="Vampire",Datenbasis!CZ353,IF($O$3="Dämonen des Khorne",Datenbasis!CZ366,IF($O$3="Slann",Datenbasis!CZ379,""))))))</f>
        <v/>
      </c>
    </row>
    <row r="144" spans="2:24" ht="14.4" customHeight="1" x14ac:dyDescent="0.3">
      <c r="B144" s="203">
        <v>7</v>
      </c>
      <c r="C144" s="204" t="str">
        <f>IF($O$3="","",IF($O$3="Nurgle",Datenbasis!AS464,IF($O$3="Oger - DR",Datenbasis!AS483,IF($O$3="Oger - WS",Datenbasis!AS502,IF($O$3="Alte Welt Allianz",Datenbasis!AS521,IF($O$3="Orks",Datenbasis!AS540,IF($O$3="Schlurfende Untote",Datenbasis!AS559,IF($O$3="Skaven",Datenbasis!AS578,C164))))))))</f>
        <v/>
      </c>
      <c r="D144" s="206" t="str">
        <f>IF($O$3="","",IF($O$3="Nurgle",Datenbasis!AK464,IF($O$3="Oger - DR",Datenbasis!AK483,IF($O$3="Oger - WS",Datenbasis!AK502,IF($O$3="Alte Welt Allianz",Datenbasis!AK521,IF($O$3="Orks",Datenbasis!AK540,IF($O$3="Schlurfende Untote",Datenbasis!AK559,IF($O$3="Skaven",Datenbasis!AK578,D164))))))))</f>
        <v/>
      </c>
      <c r="E144" s="67" t="str">
        <f>IF($O$3="","",IF($O$3="Nurgle",Datenbasis!AL464,IF($O$3="Oger - DR",Datenbasis!AL483,IF($O$3="Oger - WS",Datenbasis!AL502,IF($O$3="Alte Welt Allianz",Datenbasis!AL521,IF($O$3="Orks",Datenbasis!AL540,IF($O$3="Schlurfende Untote",Datenbasis!AL559,IF($O$3="Skaven",Datenbasis!AL578,E164))))))))</f>
        <v/>
      </c>
      <c r="F144" s="67" t="str">
        <f>IF($O$3="","",IF($O$3="Nurgle",Datenbasis!AM464,IF($O$3="Oger - DR",Datenbasis!AM483,IF($O$3="Oger - WS",Datenbasis!AM502,IF($O$3="Alte Welt Allianz",Datenbasis!AM521,IF($O$3="Orks",Datenbasis!AM540,IF($O$3="Schlurfende Untote",Datenbasis!AM559,IF($O$3="Skaven",Datenbasis!AM578,F164))))))))</f>
        <v/>
      </c>
      <c r="G144" s="67" t="str">
        <f>IF($O$3="","",IF($O$3="Nurgle",Datenbasis!AN464,IF($O$3="Oger - DR",Datenbasis!AN483,IF($O$3="Oger - WS",Datenbasis!AN502,IF($O$3="Alte Welt Allianz",Datenbasis!AN521,IF($O$3="Orks",Datenbasis!AN540,IF($O$3="Schlurfende Untote",Datenbasis!AN559,IF($O$3="Skaven",Datenbasis!AN578,G164))))))))</f>
        <v/>
      </c>
      <c r="H144" s="67" t="str">
        <f>IF($O$3="","",IF($O$3="Nurgle",Datenbasis!AO464,IF($O$3="Oger - DR",Datenbasis!AO483,IF($O$3="Oger - WS",Datenbasis!AO502,IF($O$3="Alte Welt Allianz",Datenbasis!AO521,IF($O$3="Orks",Datenbasis!AO540,IF($O$3="Schlurfende Untote",Datenbasis!AO559,IF($O$3="Skaven",Datenbasis!AO578,H164))))))))</f>
        <v/>
      </c>
      <c r="I144" s="67" t="str">
        <f>IF($O$3="","",IF($O$3="Nurgle",Datenbasis!AP464,IF($O$3="Oger - DR",Datenbasis!AP483,IF($O$3="Oger - WS",Datenbasis!AP502,IF($O$3="Alte Welt Allianz",Datenbasis!AP521,IF($O$3="Orks",Datenbasis!AP540,IF($O$3="Schlurfende Untote",Datenbasis!AP559,IF($O$3="Skaven",Datenbasis!AP578,I164))))))))</f>
        <v/>
      </c>
      <c r="J144" s="542" t="str">
        <f>IF($O$3="","",IF($O$3="Nurgle",Datenbasis!AQ464,IF($O$3="Oger - DR",Datenbasis!AQ483,IF($O$3="Oger - WS",Datenbasis!AQ502,IF($O$3="Alte Welt Allianz",Datenbasis!AQ521,IF($O$3="Orks",Datenbasis!AQ540,IF($O$3="Schlurfende Untote",Datenbasis!AQ559,IF($O$3="Skaven",Datenbasis!AQ578,J164))))))))</f>
        <v/>
      </c>
      <c r="K144" s="542" t="str">
        <f>IF($O$3="","",IF($O$3="Nurgle",Datenbasis!AR464,IF($O$3="Oger - DR",Datenbasis!AR483,IF($O$3="Oger - WS",Datenbasis!AR502,IF($O$3="Alte Welt Allianz",Datenbasis!AR521,IF($O$3="Orks",Datenbasis!AR540,IF($O$3="Schlurfende Untote",Datenbasis!AR559,IF($O$3="Skaven",Datenbasis!AR578,""))))))))</f>
        <v/>
      </c>
      <c r="L144" s="542" t="str">
        <f>IF($O$3="","",IF($O$3="Nurgle",Datenbasis!AS464,IF($O$3="Oger - DR",Datenbasis!AS483,IF($O$3="Oger - WS",Datenbasis!AS502,IF($O$3="Alte Welt Allianz",Datenbasis!AS521,IF($O$3="Orks",Datenbasis!AS540,IF($O$3="Schlurfende Untote",Datenbasis!AS559,IF($O$3="Skaven",Datenbasis!AS578,""))))))))</f>
        <v/>
      </c>
      <c r="M144" s="542" t="str">
        <f>IF($O$3="","",IF($O$3="Nurgle",Datenbasis!AT464,IF($O$3="Oger - DR",Datenbasis!AT483,IF($O$3="Oger - WS",Datenbasis!AT502,IF($O$3="Alte Welt Allianz",Datenbasis!AT521,IF($O$3="Orks",Datenbasis!AT540,IF($O$3="Schlurfende Untote",Datenbasis!AT559,IF($O$3="Skaven",Datenbasis!AT578,""))))))))</f>
        <v/>
      </c>
      <c r="N144" s="542" t="str">
        <f>IF($O$3="","",IF($O$3="Nurgle",Datenbasis!AU464,IF($O$3="Oger - DR",Datenbasis!AU483,IF($O$3="Oger - WS",Datenbasis!AU502,IF($O$3="Alte Welt Allianz",Datenbasis!AU521,IF($O$3="Orks",Datenbasis!AU540,IF($O$3="Schlurfende Untote",Datenbasis!AU559,IF($O$3="Skaven",Datenbasis!AU578,""))))))))</f>
        <v/>
      </c>
      <c r="O144" s="66" t="str">
        <f>IF($O$3="","",IF($O$3="Nurgle",Datenbasis!AR464,IF($O$3="Oger - DR",Datenbasis!AR483,IF($O$3="Oger - WS",Datenbasis!AR502,IF($O$3="Alte Welt Allianz",Datenbasis!AR521,IF($O$3="Orks",Datenbasis!AR540,IF($O$3="Schlurfende Untote",Datenbasis!AR559,IF($O$3="Skaven",Datenbasis!AR578,O164))))))))</f>
        <v/>
      </c>
      <c r="P144" s="542" t="str">
        <f>IF($O$3="","",IF($O$3="Norse - Alte-Welt-Klassiker",Datenbasis!AU426,IF($O$3="Norse - Chaosliga",Datenbasis!AU445,IF($O$3="Gruftkönige",Datenbasis!AU274,IF($O$3="Vampire",Datenbasis!AU635,IF($O$3="Dämonen des Khorne",Datenbasis!AU372,IF($O$3="Slann",Datenbasis!AU711,IF($O$3="Gnomes",Datenbasis!AS198,P164))))))))</f>
        <v/>
      </c>
      <c r="Q144" s="542" t="str">
        <f>IF($O$3="","",IF($O$3="Norse",Datenbasis!CR330,IF($O$3="Gruftkönige",Datenbasis!CR343,IF($O$3="Vampire",Datenbasis!CR356,IF($O$3="Dämonen des Khorne",Datenbasis!CR369,IF($O$3="Slann",Datenbasis!CR382,""))))))</f>
        <v/>
      </c>
      <c r="R144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4" s="542" t="str">
        <f>IF($O$3="","",IF($O$3="Norse",Datenbasis!CS330,IF($O$3="Gruftkönige",Datenbasis!CS343,IF($O$3="Vampire",Datenbasis!CS356,IF($O$3="Dämonen des Khorne",Datenbasis!CS369,IF($O$3="Slann",Datenbasis!CS382,""))))))</f>
        <v/>
      </c>
      <c r="T144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4" s="542" t="str">
        <f>IF($O$3="","",IF($O$3="Norse",Datenbasis!CW328,IF($O$3="Gruftkönige",Datenbasis!CW341,IF($O$3="Vampire",Datenbasis!CW354,IF($O$3="Dämonen des Khorne",Datenbasis!CW367,IF($O$3="Slann",Datenbasis!CW380,""))))))</f>
        <v/>
      </c>
      <c r="V144" s="542" t="str">
        <f>IF($O$3="","",IF($O$3="Norse",Datenbasis!CX328,IF($O$3="Gruftkönige",Datenbasis!CX341,IF($O$3="Vampire",Datenbasis!CX354,IF($O$3="Dämonen des Khorne",Datenbasis!CX367,IF($O$3="Slann",Datenbasis!CX380,""))))))</f>
        <v/>
      </c>
      <c r="W144" s="542" t="str">
        <f>IF($O$3="","",IF($O$3="Norse",Datenbasis!CY328,IF($O$3="Gruftkönige",Datenbasis!CY341,IF($O$3="Vampire",Datenbasis!CY354,IF($O$3="Dämonen des Khorne",Datenbasis!CY367,IF($O$3="Slann",Datenbasis!CY380,""))))))</f>
        <v/>
      </c>
      <c r="X144" s="542" t="str">
        <f>IF($O$3="","",IF($O$3="Norse",Datenbasis!CZ328,IF($O$3="Gruftkönige",Datenbasis!CZ341,IF($O$3="Vampire",Datenbasis!CZ354,IF($O$3="Dämonen des Khorne",Datenbasis!CZ367,IF($O$3="Slann",Datenbasis!CZ380,""))))))</f>
        <v/>
      </c>
    </row>
    <row r="145" spans="2:24" ht="14.4" customHeight="1" x14ac:dyDescent="0.3">
      <c r="B145" s="203">
        <v>8</v>
      </c>
      <c r="C145" s="204" t="str">
        <f>IF($O$3="","",IF($O$3="Nurgle",Datenbasis!AS465,IF($O$3="Oger - DR",Datenbasis!AS484,IF($O$3="Oger - WS",Datenbasis!AS503,IF($O$3="Alte Welt Allianz",Datenbasis!AS522,IF($O$3="Orks",Datenbasis!AS541,IF($O$3="Schlurfende Untote",Datenbasis!AS560,IF($O$3="Skaven",Datenbasis!AS579,C165))))))))</f>
        <v/>
      </c>
      <c r="D145" s="206" t="str">
        <f>IF($O$3="","",IF($O$3="Nurgle",Datenbasis!AK465,IF($O$3="Oger - DR",Datenbasis!AK484,IF($O$3="Oger - WS",Datenbasis!AK503,IF($O$3="Alte Welt Allianz",Datenbasis!AK522,IF($O$3="Orks",Datenbasis!AK541,IF($O$3="Schlurfende Untote",Datenbasis!AK560,IF($O$3="Skaven",Datenbasis!AK579,D165))))))))</f>
        <v/>
      </c>
      <c r="E145" s="67" t="str">
        <f>IF($O$3="","",IF($O$3="Nurgle",Datenbasis!AL465,IF($O$3="Oger - DR",Datenbasis!AL484,IF($O$3="Oger - WS",Datenbasis!AL503,IF($O$3="Alte Welt Allianz",Datenbasis!AL522,IF($O$3="Orks",Datenbasis!AL541,IF($O$3="Schlurfende Untote",Datenbasis!AL560,IF($O$3="Skaven",Datenbasis!AL579,E165))))))))</f>
        <v/>
      </c>
      <c r="F145" s="67" t="str">
        <f>IF($O$3="","",IF($O$3="Nurgle",Datenbasis!AM465,IF($O$3="Oger - DR",Datenbasis!AM484,IF($O$3="Oger - WS",Datenbasis!AM503,IF($O$3="Alte Welt Allianz",Datenbasis!AM522,IF($O$3="Orks",Datenbasis!AM541,IF($O$3="Schlurfende Untote",Datenbasis!AM560,IF($O$3="Skaven",Datenbasis!AM579,F165))))))))</f>
        <v/>
      </c>
      <c r="G145" s="67" t="str">
        <f>IF($O$3="","",IF($O$3="Nurgle",Datenbasis!AN465,IF($O$3="Oger - DR",Datenbasis!AN484,IF($O$3="Oger - WS",Datenbasis!AN503,IF($O$3="Alte Welt Allianz",Datenbasis!AN522,IF($O$3="Orks",Datenbasis!AN541,IF($O$3="Schlurfende Untote",Datenbasis!AN560,IF($O$3="Skaven",Datenbasis!AN579,G165))))))))</f>
        <v/>
      </c>
      <c r="H145" s="67" t="str">
        <f>IF($O$3="","",IF($O$3="Nurgle",Datenbasis!AO465,IF($O$3="Oger - DR",Datenbasis!AO484,IF($O$3="Oger - WS",Datenbasis!AO503,IF($O$3="Alte Welt Allianz",Datenbasis!AO522,IF($O$3="Orks",Datenbasis!AO541,IF($O$3="Schlurfende Untote",Datenbasis!AO560,IF($O$3="Skaven",Datenbasis!AO579,H165))))))))</f>
        <v/>
      </c>
      <c r="I145" s="67" t="str">
        <f>IF($O$3="","",IF($O$3="Nurgle",Datenbasis!AP465,IF($O$3="Oger - DR",Datenbasis!AP484,IF($O$3="Oger - WS",Datenbasis!AP503,IF($O$3="Alte Welt Allianz",Datenbasis!AP522,IF($O$3="Orks",Datenbasis!AP541,IF($O$3="Schlurfende Untote",Datenbasis!AP560,IF($O$3="Skaven",Datenbasis!AP579,I165))))))))</f>
        <v/>
      </c>
      <c r="J145" s="542" t="str">
        <f>IF($O$3="","",IF($O$3="Nurgle",Datenbasis!AQ465,IF($O$3="Oger - DR",Datenbasis!AQ484,IF($O$3="Oger - WS",Datenbasis!AQ503,IF($O$3="Alte Welt Allianz",Datenbasis!AQ522,IF($O$3="Orks",Datenbasis!AQ541,IF($O$3="Schlurfende Untote",Datenbasis!AQ560,IF($O$3="Skaven",Datenbasis!AQ579,J165))))))))</f>
        <v/>
      </c>
      <c r="K145" s="542" t="str">
        <f>IF($O$3="","",IF($O$3="Nurgle",Datenbasis!AR465,IF($O$3="Oger - DR",Datenbasis!AR484,IF($O$3="Oger - WS",Datenbasis!AR503,IF($O$3="Alte Welt Allianz",Datenbasis!AR522,IF($O$3="Orks",Datenbasis!AR541,IF($O$3="Schlurfende Untote",Datenbasis!AR560,IF($O$3="Skaven",Datenbasis!AR579,""))))))))</f>
        <v/>
      </c>
      <c r="L145" s="542" t="str">
        <f>IF($O$3="","",IF($O$3="Nurgle",Datenbasis!AS465,IF($O$3="Oger - DR",Datenbasis!AS484,IF($O$3="Oger - WS",Datenbasis!AS503,IF($O$3="Alte Welt Allianz",Datenbasis!AS522,IF($O$3="Orks",Datenbasis!AS541,IF($O$3="Schlurfende Untote",Datenbasis!AS560,IF($O$3="Skaven",Datenbasis!AS579,""))))))))</f>
        <v/>
      </c>
      <c r="M145" s="542" t="str">
        <f>IF($O$3="","",IF($O$3="Nurgle",Datenbasis!AT465,IF($O$3="Oger - DR",Datenbasis!AT484,IF($O$3="Oger - WS",Datenbasis!AT503,IF($O$3="Alte Welt Allianz",Datenbasis!AT522,IF($O$3="Orks",Datenbasis!AT541,IF($O$3="Schlurfende Untote",Datenbasis!AT560,IF($O$3="Skaven",Datenbasis!AT579,""))))))))</f>
        <v/>
      </c>
      <c r="N145" s="542" t="str">
        <f>IF($O$3="","",IF($O$3="Nurgle",Datenbasis!AU465,IF($O$3="Oger - DR",Datenbasis!AU484,IF($O$3="Oger - WS",Datenbasis!AU503,IF($O$3="Alte Welt Allianz",Datenbasis!AU522,IF($O$3="Orks",Datenbasis!AU541,IF($O$3="Schlurfende Untote",Datenbasis!AU560,IF($O$3="Skaven",Datenbasis!AU579,""))))))))</f>
        <v/>
      </c>
      <c r="O145" s="66" t="str">
        <f>IF($O$3="","",IF($O$3="Nurgle",Datenbasis!AR465,IF($O$3="Oger - DR",Datenbasis!AR484,IF($O$3="Oger - WS",Datenbasis!AR503,IF($O$3="Alte Welt Allianz",Datenbasis!AR522,IF($O$3="Orks",Datenbasis!AR541,IF($O$3="Schlurfende Untote",Datenbasis!AR560,IF($O$3="Skaven",Datenbasis!AR579,O165))))))))</f>
        <v/>
      </c>
      <c r="P145" s="542" t="str">
        <f>IF($O$3="","",IF($O$3="Norse - Alte-Welt-Klassiker",Datenbasis!AU427,IF($O$3="Norse - Chaosliga",Datenbasis!AU446,IF($O$3="Gruftkönige",Datenbasis!AU275,IF($O$3="Vampire",Datenbasis!AU636,IF($O$3="Dämonen des Khorne",Datenbasis!AU373,IF($O$3="Slann",Datenbasis!AU712,IF($O$3="Gnomes",Datenbasis!AS199,P165))))))))</f>
        <v/>
      </c>
      <c r="Q145" s="542" t="str">
        <f>IF($O$3="","",IF($O$3="Norse",Datenbasis!CR331,IF($O$3="Gruftkönige",Datenbasis!CR344,IF($O$3="Vampire",Datenbasis!CR357,IF($O$3="Dämonen des Khorne",Datenbasis!CR370,IF($O$3="Slann",Datenbasis!CR383,""))))))</f>
        <v/>
      </c>
      <c r="R145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5" s="542" t="str">
        <f>IF($O$3="","",IF($O$3="Norse",Datenbasis!CS331,IF($O$3="Gruftkönige",Datenbasis!CS344,IF($O$3="Vampire",Datenbasis!CS357,IF($O$3="Dämonen des Khorne",Datenbasis!CS370,IF($O$3="Slann",Datenbasis!CS383,""))))))</f>
        <v/>
      </c>
      <c r="T145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5" s="542" t="str">
        <f>IF($O$3="","",IF($O$3="Norse",Datenbasis!CW329,IF($O$3="Gruftkönige",Datenbasis!CW342,IF($O$3="Vampire",Datenbasis!CW355,IF($O$3="Dämonen des Khorne",Datenbasis!CW368,IF($O$3="Slann",Datenbasis!CW381,""))))))</f>
        <v/>
      </c>
      <c r="V145" s="542" t="str">
        <f>IF($O$3="","",IF($O$3="Norse",Datenbasis!CX329,IF($O$3="Gruftkönige",Datenbasis!CX342,IF($O$3="Vampire",Datenbasis!CX355,IF($O$3="Dämonen des Khorne",Datenbasis!CX368,IF($O$3="Slann",Datenbasis!CX381,""))))))</f>
        <v/>
      </c>
      <c r="W145" s="542" t="str">
        <f>IF($O$3="","",IF($O$3="Norse",Datenbasis!CY329,IF($O$3="Gruftkönige",Datenbasis!CY342,IF($O$3="Vampire",Datenbasis!CY355,IF($O$3="Dämonen des Khorne",Datenbasis!CY368,IF($O$3="Slann",Datenbasis!CY381,""))))))</f>
        <v/>
      </c>
      <c r="X145" s="542" t="str">
        <f>IF($O$3="","",IF($O$3="Norse",Datenbasis!CZ329,IF($O$3="Gruftkönige",Datenbasis!CZ342,IF($O$3="Vampire",Datenbasis!CZ355,IF($O$3="Dämonen des Khorne",Datenbasis!CZ368,IF($O$3="Slann",Datenbasis!CZ381,""))))))</f>
        <v/>
      </c>
    </row>
    <row r="146" spans="2:24" ht="14.4" customHeight="1" x14ac:dyDescent="0.3">
      <c r="B146" s="203">
        <v>9</v>
      </c>
      <c r="C146" s="204" t="str">
        <f>IF($O$3="","",IF($O$3="Nurgle",Datenbasis!AS466,IF($O$3="Oger - DR",Datenbasis!AS485,IF($O$3="Oger - WS",Datenbasis!AS504,IF($O$3="Alte Welt Allianz",Datenbasis!AS523,IF($O$3="Orks",Datenbasis!AS542,IF($O$3="Schlurfende Untote",Datenbasis!AS561,IF($O$3="Skaven",Datenbasis!AS580,C166))))))))</f>
        <v/>
      </c>
      <c r="D146" s="206" t="str">
        <f>IF($O$3="","",IF($O$3="Nurgle",Datenbasis!AK466,IF($O$3="Oger - DR",Datenbasis!AK485,IF($O$3="Oger - WS",Datenbasis!AK504,IF($O$3="Alte Welt Allianz",Datenbasis!AK523,IF($O$3="Orks",Datenbasis!AK542,IF($O$3="Schlurfende Untote",Datenbasis!AK561,IF($O$3="Skaven",Datenbasis!AK580,D166))))))))</f>
        <v/>
      </c>
      <c r="E146" s="67" t="str">
        <f>IF($O$3="","",IF($O$3="Nurgle",Datenbasis!AL466,IF($O$3="Oger - DR",Datenbasis!AL485,IF($O$3="Oger - WS",Datenbasis!AL504,IF($O$3="Alte Welt Allianz",Datenbasis!AL523,IF($O$3="Orks",Datenbasis!AL542,IF($O$3="Schlurfende Untote",Datenbasis!AL561,IF($O$3="Skaven",Datenbasis!AL580,E166))))))))</f>
        <v/>
      </c>
      <c r="F146" s="67" t="str">
        <f>IF($O$3="","",IF($O$3="Nurgle",Datenbasis!AM466,IF($O$3="Oger - DR",Datenbasis!AM485,IF($O$3="Oger - WS",Datenbasis!AM504,IF($O$3="Alte Welt Allianz",Datenbasis!AM523,IF($O$3="Orks",Datenbasis!AM542,IF($O$3="Schlurfende Untote",Datenbasis!AM561,IF($O$3="Skaven",Datenbasis!AM580,F166))))))))</f>
        <v/>
      </c>
      <c r="G146" s="67" t="str">
        <f>IF($O$3="","",IF($O$3="Nurgle",Datenbasis!AN466,IF($O$3="Oger - DR",Datenbasis!AN485,IF($O$3="Oger - WS",Datenbasis!AN504,IF($O$3="Alte Welt Allianz",Datenbasis!AN523,IF($O$3="Orks",Datenbasis!AN542,IF($O$3="Schlurfende Untote",Datenbasis!AN561,IF($O$3="Skaven",Datenbasis!AN580,G166))))))))</f>
        <v/>
      </c>
      <c r="H146" s="67" t="str">
        <f>IF($O$3="","",IF($O$3="Nurgle",Datenbasis!AO466,IF($O$3="Oger - DR",Datenbasis!AO485,IF($O$3="Oger - WS",Datenbasis!AO504,IF($O$3="Alte Welt Allianz",Datenbasis!AO523,IF($O$3="Orks",Datenbasis!AO542,IF($O$3="Schlurfende Untote",Datenbasis!AO561,IF($O$3="Skaven",Datenbasis!AO580,H166))))))))</f>
        <v/>
      </c>
      <c r="I146" s="67" t="str">
        <f>IF($O$3="","",IF($O$3="Nurgle",Datenbasis!AP466,IF($O$3="Oger - DR",Datenbasis!AP485,IF($O$3="Oger - WS",Datenbasis!AP504,IF($O$3="Alte Welt Allianz",Datenbasis!AP523,IF($O$3="Orks",Datenbasis!AP542,IF($O$3="Schlurfende Untote",Datenbasis!AP561,IF($O$3="Skaven",Datenbasis!AP580,I166))))))))</f>
        <v/>
      </c>
      <c r="J146" s="542" t="str">
        <f>IF($O$3="","",IF($O$3="Nurgle",Datenbasis!AQ466,IF($O$3="Oger - DR",Datenbasis!AQ485,IF($O$3="Oger - WS",Datenbasis!AQ504,IF($O$3="Alte Welt Allianz",Datenbasis!AQ523,IF($O$3="Orks",Datenbasis!AQ542,IF($O$3="Schlurfende Untote",Datenbasis!AQ561,IF($O$3="Skaven",Datenbasis!AQ580,J166))))))))</f>
        <v/>
      </c>
      <c r="K146" s="542" t="str">
        <f>IF($O$3="","",IF($O$3="Nurgle",Datenbasis!AR466,IF($O$3="Oger - DR",Datenbasis!AR485,IF($O$3="Oger - WS",Datenbasis!AR504,IF($O$3="Alte Welt Allianz",Datenbasis!AR523,IF($O$3="Orks",Datenbasis!AR542,IF($O$3="Schlurfende Untote",Datenbasis!AR561,IF($O$3="Skaven",Datenbasis!AR580,""))))))))</f>
        <v/>
      </c>
      <c r="L146" s="542" t="str">
        <f>IF($O$3="","",IF($O$3="Nurgle",Datenbasis!AS466,IF($O$3="Oger - DR",Datenbasis!AS485,IF($O$3="Oger - WS",Datenbasis!AS504,IF($O$3="Alte Welt Allianz",Datenbasis!AS523,IF($O$3="Orks",Datenbasis!AS542,IF($O$3="Schlurfende Untote",Datenbasis!AS561,IF($O$3="Skaven",Datenbasis!AS580,""))))))))</f>
        <v/>
      </c>
      <c r="M146" s="542" t="str">
        <f>IF($O$3="","",IF($O$3="Nurgle",Datenbasis!AT466,IF($O$3="Oger - DR",Datenbasis!AT485,IF($O$3="Oger - WS",Datenbasis!AT504,IF($O$3="Alte Welt Allianz",Datenbasis!AT523,IF($O$3="Orks",Datenbasis!AT542,IF($O$3="Schlurfende Untote",Datenbasis!AT561,IF($O$3="Skaven",Datenbasis!AT580,""))))))))</f>
        <v/>
      </c>
      <c r="N146" s="542" t="str">
        <f>IF($O$3="","",IF($O$3="Nurgle",Datenbasis!AU466,IF($O$3="Oger - DR",Datenbasis!AU485,IF($O$3="Oger - WS",Datenbasis!AU504,IF($O$3="Alte Welt Allianz",Datenbasis!AU523,IF($O$3="Orks",Datenbasis!AU542,IF($O$3="Schlurfende Untote",Datenbasis!AU561,IF($O$3="Skaven",Datenbasis!AU580,""))))))))</f>
        <v/>
      </c>
      <c r="O146" s="66" t="str">
        <f>IF($O$3="","",IF($O$3="Nurgle",Datenbasis!AR466,IF($O$3="Oger - DR",Datenbasis!AR485,IF($O$3="Oger - WS",Datenbasis!AR504,IF($O$3="Alte Welt Allianz",Datenbasis!AR523,IF($O$3="Orks",Datenbasis!AR542,IF($O$3="Schlurfende Untote",Datenbasis!AR561,IF($O$3="Skaven",Datenbasis!AR580,O166))))))))</f>
        <v/>
      </c>
      <c r="P146" s="542" t="str">
        <f>IF($O$3="","",IF($O$3="Norse - Alte-Welt-Klassiker",Datenbasis!AU428,IF($O$3="Norse - Chaosliga",Datenbasis!AU447,IF($O$3="Gruftkönige",Datenbasis!AU276,IF($O$3="Vampire",Datenbasis!AU637,IF($O$3="Dämonen des Khorne",Datenbasis!AU374,IF($O$3="Slann",Datenbasis!AU713,IF($O$3="Gnomes",Datenbasis!AS200,P166))))))))</f>
        <v/>
      </c>
      <c r="Q146" s="542" t="str">
        <f>IF($O$3="","",IF($O$3="Norse",Datenbasis!CR332,IF($O$3="Gruftkönige",Datenbasis!CR345,IF($O$3="Vampire",Datenbasis!CR358,IF($O$3="Dämonen des Khorne",Datenbasis!CR371,IF($O$3="Slann",Datenbasis!CR384,""))))))</f>
        <v/>
      </c>
      <c r="R146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6" s="542" t="str">
        <f>IF($O$3="","",IF($O$3="Norse",Datenbasis!CS332,IF($O$3="Gruftkönige",Datenbasis!CS345,IF($O$3="Vampire",Datenbasis!CS358,IF($O$3="Dämonen des Khorne",Datenbasis!CS371,IF($O$3="Slann",Datenbasis!CS384,""))))))</f>
        <v/>
      </c>
      <c r="T146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6" s="542" t="str">
        <f>IF($O$3="","",IF($O$3="Norse",Datenbasis!CW330,IF($O$3="Gruftkönige",Datenbasis!CW343,IF($O$3="Vampire",Datenbasis!CW356,IF($O$3="Dämonen des Khorne",Datenbasis!CW369,IF($O$3="Slann",Datenbasis!CW382,""))))))</f>
        <v/>
      </c>
      <c r="V146" s="542" t="str">
        <f>IF($O$3="","",IF($O$3="Norse",Datenbasis!CX330,IF($O$3="Gruftkönige",Datenbasis!CX343,IF($O$3="Vampire",Datenbasis!CX356,IF($O$3="Dämonen des Khorne",Datenbasis!CX369,IF($O$3="Slann",Datenbasis!CX382,""))))))</f>
        <v/>
      </c>
      <c r="W146" s="542" t="str">
        <f>IF($O$3="","",IF($O$3="Norse",Datenbasis!CY330,IF($O$3="Gruftkönige",Datenbasis!CY343,IF($O$3="Vampire",Datenbasis!CY356,IF($O$3="Dämonen des Khorne",Datenbasis!CY369,IF($O$3="Slann",Datenbasis!CY382,""))))))</f>
        <v/>
      </c>
      <c r="X146" s="542" t="str">
        <f>IF($O$3="","",IF($O$3="Norse",Datenbasis!CZ330,IF($O$3="Gruftkönige",Datenbasis!CZ343,IF($O$3="Vampire",Datenbasis!CZ356,IF($O$3="Dämonen des Khorne",Datenbasis!CZ369,IF($O$3="Slann",Datenbasis!CZ382,""))))))</f>
        <v/>
      </c>
    </row>
    <row r="147" spans="2:24" ht="14.4" customHeight="1" x14ac:dyDescent="0.3">
      <c r="B147" s="203">
        <v>10</v>
      </c>
      <c r="C147" s="204" t="str">
        <f>IF($O$3="","",IF($O$3="Nurgle",Datenbasis!AS467,IF($O$3="Oger - DR",Datenbasis!AS486,IF($O$3="Oger - WS",Datenbasis!AS505,IF($O$3="Alte Welt Allianz",Datenbasis!AS524,IF($O$3="Orks",Datenbasis!AS543,IF($O$3="Schlurfende Untote",Datenbasis!AS562,IF($O$3="Skaven",Datenbasis!AS581,C167))))))))</f>
        <v/>
      </c>
      <c r="D147" s="206" t="str">
        <f>IF($O$3="","",IF($O$3="Nurgle",Datenbasis!AK467,IF($O$3="Oger - DR",Datenbasis!AK486,IF($O$3="Oger - WS",Datenbasis!AK505,IF($O$3="Alte Welt Allianz",Datenbasis!AK524,IF($O$3="Orks",Datenbasis!AK543,IF($O$3="Schlurfende Untote",Datenbasis!AK562,IF($O$3="Skaven",Datenbasis!AK581,D167))))))))</f>
        <v/>
      </c>
      <c r="E147" s="67" t="str">
        <f>IF($O$3="","",IF($O$3="Nurgle",Datenbasis!AL467,IF($O$3="Oger - DR",Datenbasis!AL486,IF($O$3="Oger - WS",Datenbasis!AL505,IF($O$3="Alte Welt Allianz",Datenbasis!AL524,IF($O$3="Orks",Datenbasis!AL543,IF($O$3="Schlurfende Untote",Datenbasis!AL562,IF($O$3="Skaven",Datenbasis!AL581,E167))))))))</f>
        <v/>
      </c>
      <c r="F147" s="67" t="str">
        <f>IF($O$3="","",IF($O$3="Nurgle",Datenbasis!AM467,IF($O$3="Oger - DR",Datenbasis!AM486,IF($O$3="Oger - WS",Datenbasis!AM505,IF($O$3="Alte Welt Allianz",Datenbasis!AM524,IF($O$3="Orks",Datenbasis!AM543,IF($O$3="Schlurfende Untote",Datenbasis!AM562,IF($O$3="Skaven",Datenbasis!AM581,F167))))))))</f>
        <v/>
      </c>
      <c r="G147" s="67" t="str">
        <f>IF($O$3="","",IF($O$3="Nurgle",Datenbasis!AN467,IF($O$3="Oger - DR",Datenbasis!AN486,IF($O$3="Oger - WS",Datenbasis!AN505,IF($O$3="Alte Welt Allianz",Datenbasis!AN524,IF($O$3="Orks",Datenbasis!AN543,IF($O$3="Schlurfende Untote",Datenbasis!AN562,IF($O$3="Skaven",Datenbasis!AN581,G167))))))))</f>
        <v/>
      </c>
      <c r="H147" s="67" t="str">
        <f>IF($O$3="","",IF($O$3="Nurgle",Datenbasis!AO467,IF($O$3="Oger - DR",Datenbasis!AO486,IF($O$3="Oger - WS",Datenbasis!AO505,IF($O$3="Alte Welt Allianz",Datenbasis!AO524,IF($O$3="Orks",Datenbasis!AO543,IF($O$3="Schlurfende Untote",Datenbasis!AO562,IF($O$3="Skaven",Datenbasis!AO581,H167))))))))</f>
        <v/>
      </c>
      <c r="I147" s="67" t="str">
        <f>IF($O$3="","",IF($O$3="Nurgle",Datenbasis!AP467,IF($O$3="Oger - DR",Datenbasis!AP486,IF($O$3="Oger - WS",Datenbasis!AP505,IF($O$3="Alte Welt Allianz",Datenbasis!AP524,IF($O$3="Orks",Datenbasis!AP543,IF($O$3="Schlurfende Untote",Datenbasis!AP562,IF($O$3="Skaven",Datenbasis!AP581,I167))))))))</f>
        <v/>
      </c>
      <c r="J147" s="542" t="str">
        <f>IF($O$3="","",IF($O$3="Nurgle",Datenbasis!AQ467,IF($O$3="Oger - DR",Datenbasis!AQ486,IF($O$3="Oger - WS",Datenbasis!AQ505,IF($O$3="Alte Welt Allianz",Datenbasis!AQ524,IF($O$3="Orks",Datenbasis!AQ543,IF($O$3="Schlurfende Untote",Datenbasis!AQ562,IF($O$3="Skaven",Datenbasis!AQ581,J167))))))))</f>
        <v/>
      </c>
      <c r="K147" s="542" t="str">
        <f>IF($O$3="","",IF($O$3="Nurgle",Datenbasis!AR467,IF($O$3="Oger - DR",Datenbasis!AR486,IF($O$3="Oger - WS",Datenbasis!AR505,IF($O$3="Alte Welt Allianz",Datenbasis!AR524,IF($O$3="Orks",Datenbasis!AR543,IF($O$3="Schlurfende Untote",Datenbasis!AR562,IF($O$3="Skaven",Datenbasis!AR581,""))))))))</f>
        <v/>
      </c>
      <c r="L147" s="542" t="str">
        <f>IF($O$3="","",IF($O$3="Nurgle",Datenbasis!AS467,IF($O$3="Oger - DR",Datenbasis!AS486,IF($O$3="Oger - WS",Datenbasis!AS505,IF($O$3="Alte Welt Allianz",Datenbasis!AS524,IF($O$3="Orks",Datenbasis!AS543,IF($O$3="Schlurfende Untote",Datenbasis!AS562,IF($O$3="Skaven",Datenbasis!AS581,""))))))))</f>
        <v/>
      </c>
      <c r="M147" s="542" t="str">
        <f>IF($O$3="","",IF($O$3="Nurgle",Datenbasis!AT467,IF($O$3="Oger - DR",Datenbasis!AT486,IF($O$3="Oger - WS",Datenbasis!AT505,IF($O$3="Alte Welt Allianz",Datenbasis!AT524,IF($O$3="Orks",Datenbasis!AT543,IF($O$3="Schlurfende Untote",Datenbasis!AT562,IF($O$3="Skaven",Datenbasis!AT581,""))))))))</f>
        <v/>
      </c>
      <c r="N147" s="542" t="str">
        <f>IF($O$3="","",IF($O$3="Nurgle",Datenbasis!AU467,IF($O$3="Oger - DR",Datenbasis!AU486,IF($O$3="Oger - WS",Datenbasis!AU505,IF($O$3="Alte Welt Allianz",Datenbasis!AU524,IF($O$3="Orks",Datenbasis!AU543,IF($O$3="Schlurfende Untote",Datenbasis!AU562,IF($O$3="Skaven",Datenbasis!AU581,""))))))))</f>
        <v/>
      </c>
      <c r="O147" s="66" t="str">
        <f>IF($O$3="","",IF($O$3="Nurgle",Datenbasis!AR467,IF($O$3="Oger - DR",Datenbasis!AR486,IF($O$3="Oger - WS",Datenbasis!AR505,IF($O$3="Alte Welt Allianz",Datenbasis!AR524,IF($O$3="Orks",Datenbasis!AR543,IF($O$3="Schlurfende Untote",Datenbasis!AR562,IF($O$3="Skaven",Datenbasis!AR581,O167))))))))</f>
        <v/>
      </c>
      <c r="P147" s="542" t="str">
        <f>IF($O$3="","",IF($O$3="Norse - Alte-Welt-Klassiker",Datenbasis!AU429,IF($O$3="Norse - Chaosliga",Datenbasis!AU448,IF($O$3="Gruftkönige",Datenbasis!AU277,IF($O$3="Vampire",Datenbasis!AU638,IF($O$3="Dämonen des Khorne",Datenbasis!AU375,IF($O$3="Slann",Datenbasis!AU714,IF($O$3="Gnomes",Datenbasis!AS201,P167))))))))</f>
        <v/>
      </c>
      <c r="Q147" s="542" t="str">
        <f>IF($O$3="","",IF($O$3="Norse",Datenbasis!CR333,IF($O$3="Gruftkönige",Datenbasis!CR346,IF($O$3="Vampire",Datenbasis!CR359,IF($O$3="Dämonen des Khorne",Datenbasis!CR372,IF($O$3="Slann",Datenbasis!CR385,""))))))</f>
        <v/>
      </c>
      <c r="R147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7" s="542" t="str">
        <f>IF($O$3="","",IF($O$3="Norse",Datenbasis!CS333,IF($O$3="Gruftkönige",Datenbasis!CS346,IF($O$3="Vampire",Datenbasis!CS359,IF($O$3="Dämonen des Khorne",Datenbasis!CS372,IF($O$3="Slann",Datenbasis!CS385,""))))))</f>
        <v/>
      </c>
      <c r="T147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7" s="542" t="str">
        <f>IF($O$3="","",IF($O$3="Norse",Datenbasis!CW331,IF($O$3="Gruftkönige",Datenbasis!CW344,IF($O$3="Vampire",Datenbasis!CW357,IF($O$3="Dämonen des Khorne",Datenbasis!CW370,IF($O$3="Slann",Datenbasis!CW383,""))))))</f>
        <v/>
      </c>
      <c r="V147" s="542" t="str">
        <f>IF($O$3="","",IF($O$3="Norse",Datenbasis!CX331,IF($O$3="Gruftkönige",Datenbasis!CX344,IF($O$3="Vampire",Datenbasis!CX357,IF($O$3="Dämonen des Khorne",Datenbasis!CX370,IF($O$3="Slann",Datenbasis!CX383,""))))))</f>
        <v/>
      </c>
      <c r="W147" s="542" t="str">
        <f>IF($O$3="","",IF($O$3="Norse",Datenbasis!CY331,IF($O$3="Gruftkönige",Datenbasis!CY344,IF($O$3="Vampire",Datenbasis!CY357,IF($O$3="Dämonen des Khorne",Datenbasis!CY370,IF($O$3="Slann",Datenbasis!CY383,""))))))</f>
        <v/>
      </c>
      <c r="X147" s="542" t="str">
        <f>IF($O$3="","",IF($O$3="Norse",Datenbasis!CZ331,IF($O$3="Gruftkönige",Datenbasis!CZ344,IF($O$3="Vampire",Datenbasis!CZ357,IF($O$3="Dämonen des Khorne",Datenbasis!CZ370,IF($O$3="Slann",Datenbasis!CZ383,""))))))</f>
        <v/>
      </c>
    </row>
    <row r="148" spans="2:24" ht="14.4" customHeight="1" x14ac:dyDescent="0.3">
      <c r="B148" s="203">
        <v>11</v>
      </c>
      <c r="C148" s="204" t="str">
        <f>IF($O$3="","",IF($O$3="Nurgle",Datenbasis!AS468,IF($O$3="Oger - DR",Datenbasis!AS487,IF($O$3="Oger - WS",Datenbasis!AS506,IF($O$3="Alte Welt Allianz",Datenbasis!AS525,IF($O$3="Orks",Datenbasis!AS544,IF($O$3="Schlurfende Untote",Datenbasis!AS563,IF($O$3="Skaven",Datenbasis!AS582,C168))))))))</f>
        <v/>
      </c>
      <c r="D148" s="206" t="str">
        <f>IF($O$3="","",IF($O$3="Nurgle",Datenbasis!AK468,IF($O$3="Oger - DR",Datenbasis!AK487,IF($O$3="Oger - WS",Datenbasis!AK506,IF($O$3="Alte Welt Allianz",Datenbasis!AK525,IF($O$3="Orks",Datenbasis!AK544,IF($O$3="Schlurfende Untote",Datenbasis!AK563,IF($O$3="Skaven",Datenbasis!AK582,D168))))))))</f>
        <v/>
      </c>
      <c r="E148" s="67" t="str">
        <f>IF($O$3="","",IF($O$3="Nurgle",Datenbasis!AL468,IF($O$3="Oger - DR",Datenbasis!AL487,IF($O$3="Oger - WS",Datenbasis!AL506,IF($O$3="Alte Welt Allianz",Datenbasis!AL525,IF($O$3="Orks",Datenbasis!AL544,IF($O$3="Schlurfende Untote",Datenbasis!AL563,IF($O$3="Skaven",Datenbasis!AL582,E168))))))))</f>
        <v/>
      </c>
      <c r="F148" s="67" t="str">
        <f>IF($O$3="","",IF($O$3="Nurgle",Datenbasis!AM468,IF($O$3="Oger - DR",Datenbasis!AM487,IF($O$3="Oger - WS",Datenbasis!AM506,IF($O$3="Alte Welt Allianz",Datenbasis!AM525,IF($O$3="Orks",Datenbasis!AM544,IF($O$3="Schlurfende Untote",Datenbasis!AM563,IF($O$3="Skaven",Datenbasis!AM582,F168))))))))</f>
        <v/>
      </c>
      <c r="G148" s="67" t="str">
        <f>IF($O$3="","",IF($O$3="Nurgle",Datenbasis!AN468,IF($O$3="Oger - DR",Datenbasis!AN487,IF($O$3="Oger - WS",Datenbasis!AN506,IF($O$3="Alte Welt Allianz",Datenbasis!AN525,IF($O$3="Orks",Datenbasis!AN544,IF($O$3="Schlurfende Untote",Datenbasis!AN563,IF($O$3="Skaven",Datenbasis!AN582,G168))))))))</f>
        <v/>
      </c>
      <c r="H148" s="67" t="str">
        <f>IF($O$3="","",IF($O$3="Nurgle",Datenbasis!AO468,IF($O$3="Oger - DR",Datenbasis!AO487,IF($O$3="Oger - WS",Datenbasis!AO506,IF($O$3="Alte Welt Allianz",Datenbasis!AO525,IF($O$3="Orks",Datenbasis!AO544,IF($O$3="Schlurfende Untote",Datenbasis!AO563,IF($O$3="Skaven",Datenbasis!AO582,H168))))))))</f>
        <v/>
      </c>
      <c r="I148" s="67" t="str">
        <f>IF($O$3="","",IF($O$3="Nurgle",Datenbasis!AP468,IF($O$3="Oger - DR",Datenbasis!AP487,IF($O$3="Oger - WS",Datenbasis!AP506,IF($O$3="Alte Welt Allianz",Datenbasis!AP525,IF($O$3="Orks",Datenbasis!AP544,IF($O$3="Schlurfende Untote",Datenbasis!AP563,IF($O$3="Skaven",Datenbasis!AP582,I168))))))))</f>
        <v/>
      </c>
      <c r="J148" s="542" t="str">
        <f>IF($O$3="","",IF($O$3="Nurgle",Datenbasis!AQ468,IF($O$3="Oger - DR",Datenbasis!AQ487,IF($O$3="Oger - WS",Datenbasis!AQ506,IF($O$3="Alte Welt Allianz",Datenbasis!AQ525,IF($O$3="Orks",Datenbasis!AQ544,IF($O$3="Schlurfende Untote",Datenbasis!AQ563,IF($O$3="Skaven",Datenbasis!AQ582,J168))))))))</f>
        <v/>
      </c>
      <c r="K148" s="542" t="str">
        <f>IF($O$3="","",IF($O$3="Nurgle",Datenbasis!AR468,IF($O$3="Oger - DR",Datenbasis!AR487,IF($O$3="Oger - WS",Datenbasis!AR506,IF($O$3="Alte Welt Allianz",Datenbasis!AR525,IF($O$3="Orks",Datenbasis!AR544,IF($O$3="Schlurfende Untote",Datenbasis!AR563,IF($O$3="Skaven",Datenbasis!AR582,""))))))))</f>
        <v/>
      </c>
      <c r="L148" s="542" t="str">
        <f>IF($O$3="","",IF($O$3="Nurgle",Datenbasis!AS468,IF($O$3="Oger - DR",Datenbasis!AS487,IF($O$3="Oger - WS",Datenbasis!AS506,IF($O$3="Alte Welt Allianz",Datenbasis!AS525,IF($O$3="Orks",Datenbasis!AS544,IF($O$3="Schlurfende Untote",Datenbasis!AS563,IF($O$3="Skaven",Datenbasis!AS582,""))))))))</f>
        <v/>
      </c>
      <c r="M148" s="542" t="str">
        <f>IF($O$3="","",IF($O$3="Nurgle",Datenbasis!AT468,IF($O$3="Oger - DR",Datenbasis!AT487,IF($O$3="Oger - WS",Datenbasis!AT506,IF($O$3="Alte Welt Allianz",Datenbasis!AT525,IF($O$3="Orks",Datenbasis!AT544,IF($O$3="Schlurfende Untote",Datenbasis!AT563,IF($O$3="Skaven",Datenbasis!AT582,""))))))))</f>
        <v/>
      </c>
      <c r="N148" s="542" t="str">
        <f>IF($O$3="","",IF($O$3="Nurgle",Datenbasis!AU468,IF($O$3="Oger - DR",Datenbasis!AU487,IF($O$3="Oger - WS",Datenbasis!AU506,IF($O$3="Alte Welt Allianz",Datenbasis!AU525,IF($O$3="Orks",Datenbasis!AU544,IF($O$3="Schlurfende Untote",Datenbasis!AU563,IF($O$3="Skaven",Datenbasis!AU582,""))))))))</f>
        <v/>
      </c>
      <c r="O148" s="66" t="str">
        <f>IF($O$3="","",IF($O$3="Nurgle",Datenbasis!AR468,IF($O$3="Oger - DR",Datenbasis!AR487,IF($O$3="Oger - WS",Datenbasis!AR506,IF($O$3="Alte Welt Allianz",Datenbasis!AR525,IF($O$3="Orks",Datenbasis!AR544,IF($O$3="Schlurfende Untote",Datenbasis!AR563,IF($O$3="Skaven",Datenbasis!AR582,O168))))))))</f>
        <v/>
      </c>
      <c r="P148" s="542" t="str">
        <f>IF($O$3="","",IF($O$3="Norse - Alte-Welt-Klassiker",Datenbasis!AU430,IF($O$3="Norse - Chaosliga",Datenbasis!AU449,IF($O$3="Gruftkönige",Datenbasis!AU278,IF($O$3="Vampire",Datenbasis!AU639,IF($O$3="Dämonen des Khorne",Datenbasis!AU376,IF($O$3="Slann",Datenbasis!AU715,IF($O$3="Gnomes",Datenbasis!AS202,P168))))))))</f>
        <v/>
      </c>
      <c r="Q148" s="542" t="str">
        <f>IF($O$3="","",IF($O$3="Norse",Datenbasis!CR334,IF($O$3="Gruftkönige",Datenbasis!CR347,IF($O$3="Vampire",Datenbasis!CR360,IF($O$3="Dämonen des Khorne",Datenbasis!CR373,IF($O$3="Slann",Datenbasis!CR386,""))))))</f>
        <v/>
      </c>
      <c r="R148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8" s="542" t="str">
        <f>IF($O$3="","",IF($O$3="Norse",Datenbasis!CS334,IF($O$3="Gruftkönige",Datenbasis!CS347,IF($O$3="Vampire",Datenbasis!CS360,IF($O$3="Dämonen des Khorne",Datenbasis!CS373,IF($O$3="Slann",Datenbasis!CS386,""))))))</f>
        <v/>
      </c>
      <c r="T148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8" s="542" t="str">
        <f>IF($O$3="","",IF($O$3="Norse",Datenbasis!CW332,IF($O$3="Gruftkönige",Datenbasis!CW345,IF($O$3="Vampire",Datenbasis!CW358,IF($O$3="Dämonen des Khorne",Datenbasis!CW371,IF($O$3="Slann",Datenbasis!CW384,""))))))</f>
        <v/>
      </c>
      <c r="V148" s="542" t="str">
        <f>IF($O$3="","",IF($O$3="Norse",Datenbasis!CX332,IF($O$3="Gruftkönige",Datenbasis!CX345,IF($O$3="Vampire",Datenbasis!CX358,IF($O$3="Dämonen des Khorne",Datenbasis!CX371,IF($O$3="Slann",Datenbasis!CX384,""))))))</f>
        <v/>
      </c>
      <c r="W148" s="542" t="str">
        <f>IF($O$3="","",IF($O$3="Norse",Datenbasis!CY332,IF($O$3="Gruftkönige",Datenbasis!CY345,IF($O$3="Vampire",Datenbasis!CY358,IF($O$3="Dämonen des Khorne",Datenbasis!CY371,IF($O$3="Slann",Datenbasis!CY384,""))))))</f>
        <v/>
      </c>
      <c r="X148" s="542" t="str">
        <f>IF($O$3="","",IF($O$3="Norse",Datenbasis!CZ332,IF($O$3="Gruftkönige",Datenbasis!CZ345,IF($O$3="Vampire",Datenbasis!CZ358,IF($O$3="Dämonen des Khorne",Datenbasis!CZ371,IF($O$3="Slann",Datenbasis!CZ384,""))))))</f>
        <v/>
      </c>
    </row>
    <row r="149" spans="2:24" x14ac:dyDescent="0.3">
      <c r="B149" s="203">
        <v>12</v>
      </c>
      <c r="C149" s="204" t="str">
        <f>IF($O$3="","",IF($O$3="Nurgle",Datenbasis!AS469,IF($O$3="Oger - DR",Datenbasis!AS488,IF($O$3="Oger - WS",Datenbasis!AS507,IF($O$3="Alte Welt Allianz",Datenbasis!AS526,IF($O$3="Orks",Datenbasis!AS545,IF($O$3="Schlurfende Untote",Datenbasis!AS564,IF($O$3="Skaven",Datenbasis!AS583,C169))))))))</f>
        <v/>
      </c>
      <c r="D149" s="206" t="str">
        <f>IF($O$3="","",IF($O$3="Nurgle",Datenbasis!AK469,IF($O$3="Oger - DR",Datenbasis!AK488,IF($O$3="Oger - WS",Datenbasis!AK507,IF($O$3="Alte Welt Allianz",Datenbasis!AK526,IF($O$3="Orks",Datenbasis!AK545,IF($O$3="Schlurfende Untote",Datenbasis!AK564,IF($O$3="Skaven",Datenbasis!AK583,D169))))))))</f>
        <v/>
      </c>
      <c r="E149" s="67" t="str">
        <f>IF($O$3="","",IF($O$3="Nurgle",Datenbasis!AL469,IF($O$3="Oger - DR",Datenbasis!AL488,IF($O$3="Oger - WS",Datenbasis!AL507,IF($O$3="Alte Welt Allianz",Datenbasis!AL526,IF($O$3="Orks",Datenbasis!AL545,IF($O$3="Schlurfende Untote",Datenbasis!AL564,IF($O$3="Skaven",Datenbasis!AL583,E169))))))))</f>
        <v/>
      </c>
      <c r="F149" s="67" t="str">
        <f>IF($O$3="","",IF($O$3="Nurgle",Datenbasis!AM469,IF($O$3="Oger - DR",Datenbasis!AM488,IF($O$3="Oger - WS",Datenbasis!AM507,IF($O$3="Alte Welt Allianz",Datenbasis!AM526,IF($O$3="Orks",Datenbasis!AM545,IF($O$3="Schlurfende Untote",Datenbasis!AM564,IF($O$3="Skaven",Datenbasis!AM583,F169))))))))</f>
        <v/>
      </c>
      <c r="G149" s="67" t="str">
        <f>IF($O$3="","",IF($O$3="Nurgle",Datenbasis!AN469,IF($O$3="Oger - DR",Datenbasis!AN488,IF($O$3="Oger - WS",Datenbasis!AN507,IF($O$3="Alte Welt Allianz",Datenbasis!AN526,IF($O$3="Orks",Datenbasis!AN545,IF($O$3="Schlurfende Untote",Datenbasis!AN564,IF($O$3="Skaven",Datenbasis!AN583,G169))))))))</f>
        <v/>
      </c>
      <c r="H149" s="67" t="str">
        <f>IF($O$3="","",IF($O$3="Nurgle",Datenbasis!AO469,IF($O$3="Oger - DR",Datenbasis!AO488,IF($O$3="Oger - WS",Datenbasis!AO507,IF($O$3="Alte Welt Allianz",Datenbasis!AO526,IF($O$3="Orks",Datenbasis!AO545,IF($O$3="Schlurfende Untote",Datenbasis!AO564,IF($O$3="Skaven",Datenbasis!AO583,H169))))))))</f>
        <v/>
      </c>
      <c r="I149" s="67" t="str">
        <f>IF($O$3="","",IF($O$3="Nurgle",Datenbasis!AP469,IF($O$3="Oger - DR",Datenbasis!AP488,IF($O$3="Oger - WS",Datenbasis!AP507,IF($O$3="Alte Welt Allianz",Datenbasis!AP526,IF($O$3="Orks",Datenbasis!AP545,IF($O$3="Schlurfende Untote",Datenbasis!AP564,IF($O$3="Skaven",Datenbasis!AP583,I169))))))))</f>
        <v/>
      </c>
      <c r="J149" s="542" t="str">
        <f>IF($O$3="","",IF($O$3="Nurgle",Datenbasis!AQ469,IF($O$3="Oger - DR",Datenbasis!AQ488,IF($O$3="Oger - WS",Datenbasis!AQ507,IF($O$3="Alte Welt Allianz",Datenbasis!AQ526,IF($O$3="Orks",Datenbasis!AQ545,IF($O$3="Schlurfende Untote",Datenbasis!AQ564,IF($O$3="Skaven",Datenbasis!AQ583,J169))))))))</f>
        <v/>
      </c>
      <c r="K149" s="542" t="str">
        <f>IF($O$3="","",IF($O$3="Nurgle",Datenbasis!AR469,IF($O$3="Oger - DR",Datenbasis!AR488,IF($O$3="Oger - WS",Datenbasis!AR507,IF($O$3="Alte Welt Allianz",Datenbasis!AR526,IF($O$3="Orks",Datenbasis!AR545,IF($O$3="Schlurfende Untote",Datenbasis!AR564,IF($O$3="Skaven",Datenbasis!AR583,""))))))))</f>
        <v/>
      </c>
      <c r="L149" s="542" t="str">
        <f>IF($O$3="","",IF($O$3="Nurgle",Datenbasis!AS469,IF($O$3="Oger - DR",Datenbasis!AS488,IF($O$3="Oger - WS",Datenbasis!AS507,IF($O$3="Alte Welt Allianz",Datenbasis!AS526,IF($O$3="Orks",Datenbasis!AS545,IF($O$3="Schlurfende Untote",Datenbasis!AS564,IF($O$3="Skaven",Datenbasis!AS583,""))))))))</f>
        <v/>
      </c>
      <c r="M149" s="542" t="str">
        <f>IF($O$3="","",IF($O$3="Nurgle",Datenbasis!AT469,IF($O$3="Oger - DR",Datenbasis!AT488,IF($O$3="Oger - WS",Datenbasis!AT507,IF($O$3="Alte Welt Allianz",Datenbasis!AT526,IF($O$3="Orks",Datenbasis!AT545,IF($O$3="Schlurfende Untote",Datenbasis!AT564,IF($O$3="Skaven",Datenbasis!AT583,""))))))))</f>
        <v/>
      </c>
      <c r="N149" s="542" t="str">
        <f>IF($O$3="","",IF($O$3="Nurgle",Datenbasis!AU469,IF($O$3="Oger - DR",Datenbasis!AU488,IF($O$3="Oger - WS",Datenbasis!AU507,IF($O$3="Alte Welt Allianz",Datenbasis!AU526,IF($O$3="Orks",Datenbasis!AU545,IF($O$3="Schlurfende Untote",Datenbasis!AU564,IF($O$3="Skaven",Datenbasis!AU583,""))))))))</f>
        <v/>
      </c>
      <c r="O149" s="66" t="str">
        <f>IF($O$3="","",IF($O$3="Nurgle",Datenbasis!AR469,IF($O$3="Oger - DR",Datenbasis!AR488,IF($O$3="Oger - WS",Datenbasis!AR507,IF($O$3="Alte Welt Allianz",Datenbasis!AR526,IF($O$3="Orks",Datenbasis!AR545,IF($O$3="Schlurfende Untote",Datenbasis!AR564,IF($O$3="Skaven",Datenbasis!AR583,O169))))))))</f>
        <v/>
      </c>
      <c r="P149" s="542" t="str">
        <f>IF($O$3="","",IF($O$3="Norse - Alte-Welt-Klassiker",Datenbasis!AU431,IF($O$3="Norse - Chaosliga",Datenbasis!AU450,IF($O$3="Gruftkönige",Datenbasis!AU279,IF($O$3="Vampire",Datenbasis!AU640,IF($O$3="Dämonen des Khorne",Datenbasis!AU377,IF($O$3="Slann",Datenbasis!AU716,IF($O$3="Gnomes",Datenbasis!AS203,P169))))))))</f>
        <v/>
      </c>
      <c r="Q149" s="542" t="str">
        <f>IF($O$3="","",IF($O$3="Norse",Datenbasis!CR335,IF($O$3="Gruftkönige",Datenbasis!CR348,IF($O$3="Vampire",Datenbasis!CR361,IF($O$3="Dämonen des Khorne",Datenbasis!CR374,IF($O$3="Slann",Datenbasis!CR387,""))))))</f>
        <v/>
      </c>
      <c r="R149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49" s="542" t="str">
        <f>IF($O$3="","",IF($O$3="Norse",Datenbasis!CS335,IF($O$3="Gruftkönige",Datenbasis!CS348,IF($O$3="Vampire",Datenbasis!CS361,IF($O$3="Dämonen des Khorne",Datenbasis!CS374,IF($O$3="Slann",Datenbasis!CS387,""))))))</f>
        <v/>
      </c>
      <c r="T149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49" s="542" t="str">
        <f>IF($O$3="","",IF($O$3="Norse",Datenbasis!CW333,IF($O$3="Gruftkönige",Datenbasis!CW346,IF($O$3="Vampire",Datenbasis!CW359,IF($O$3="Dämonen des Khorne",Datenbasis!CW372,IF($O$3="Slann",Datenbasis!CW385,""))))))</f>
        <v/>
      </c>
      <c r="V149" s="542" t="str">
        <f>IF($O$3="","",IF($O$3="Norse",Datenbasis!CX333,IF($O$3="Gruftkönige",Datenbasis!CX346,IF($O$3="Vampire",Datenbasis!CX359,IF($O$3="Dämonen des Khorne",Datenbasis!CX372,IF($O$3="Slann",Datenbasis!CX385,""))))))</f>
        <v/>
      </c>
      <c r="W149" s="542" t="str">
        <f>IF($O$3="","",IF($O$3="Norse",Datenbasis!CY333,IF($O$3="Gruftkönige",Datenbasis!CY346,IF($O$3="Vampire",Datenbasis!CY359,IF($O$3="Dämonen des Khorne",Datenbasis!CY372,IF($O$3="Slann",Datenbasis!CY385,""))))))</f>
        <v/>
      </c>
      <c r="X149" s="542" t="str">
        <f>IF($O$3="","",IF($O$3="Norse",Datenbasis!CZ333,IF($O$3="Gruftkönige",Datenbasis!CZ346,IF($O$3="Vampire",Datenbasis!CZ359,IF($O$3="Dämonen des Khorne",Datenbasis!CZ372,IF($O$3="Slann",Datenbasis!CZ385,""))))))</f>
        <v/>
      </c>
    </row>
    <row r="150" spans="2:24" x14ac:dyDescent="0.3">
      <c r="B150" s="203">
        <v>13</v>
      </c>
      <c r="C150" s="204" t="str">
        <f>IF($O$3="","",IF($O$3="Nurgle",Datenbasis!AS470,IF($O$3="Oger - DR",Datenbasis!AS489,IF($O$3="Oger - WS",Datenbasis!AS508,IF($O$3="Alte Welt Allianz",Datenbasis!AS527,IF($O$3="Orks",Datenbasis!AS546,IF($O$3="Schlurfende Untote",Datenbasis!AS565,IF($O$3="Skaven",Datenbasis!AS584,C170))))))))</f>
        <v/>
      </c>
      <c r="D150" s="206" t="str">
        <f>IF($O$3="","",IF($O$3="Nurgle",Datenbasis!AK470,IF($O$3="Oger - DR",Datenbasis!AK489,IF($O$3="Oger - WS",Datenbasis!AK508,IF($O$3="Alte Welt Allianz",Datenbasis!AK527,IF($O$3="Orks",Datenbasis!AK546,IF($O$3="Schlurfende Untote",Datenbasis!AK565,IF($O$3="Skaven",Datenbasis!AK584,D170))))))))</f>
        <v/>
      </c>
      <c r="E150" s="67" t="str">
        <f>IF($O$3="","",IF($O$3="Nurgle",Datenbasis!AL470,IF($O$3="Oger - DR",Datenbasis!AL489,IF($O$3="Oger - WS",Datenbasis!AL508,IF($O$3="Alte Welt Allianz",Datenbasis!AL527,IF($O$3="Orks",Datenbasis!AL546,IF($O$3="Schlurfende Untote",Datenbasis!AL565,IF($O$3="Skaven",Datenbasis!AL584,E170))))))))</f>
        <v/>
      </c>
      <c r="F150" s="67" t="str">
        <f>IF($O$3="","",IF($O$3="Nurgle",Datenbasis!AM470,IF($O$3="Oger - DR",Datenbasis!AM489,IF($O$3="Oger - WS",Datenbasis!AM508,IF($O$3="Alte Welt Allianz",Datenbasis!AM527,IF($O$3="Orks",Datenbasis!AM546,IF($O$3="Schlurfende Untote",Datenbasis!AM565,IF($O$3="Skaven",Datenbasis!AM584,F170))))))))</f>
        <v/>
      </c>
      <c r="G150" s="67" t="str">
        <f>IF($O$3="","",IF($O$3="Nurgle",Datenbasis!AN470,IF($O$3="Oger - DR",Datenbasis!AN489,IF($O$3="Oger - WS",Datenbasis!AN508,IF($O$3="Alte Welt Allianz",Datenbasis!AN527,IF($O$3="Orks",Datenbasis!AN546,IF($O$3="Schlurfende Untote",Datenbasis!AN565,IF($O$3="Skaven",Datenbasis!AN584,G170))))))))</f>
        <v/>
      </c>
      <c r="H150" s="67" t="str">
        <f>IF($O$3="","",IF($O$3="Nurgle",Datenbasis!AO470,IF($O$3="Oger - DR",Datenbasis!AO489,IF($O$3="Oger - WS",Datenbasis!AO508,IF($O$3="Alte Welt Allianz",Datenbasis!AO527,IF($O$3="Orks",Datenbasis!AO546,IF($O$3="Schlurfende Untote",Datenbasis!AO565,IF($O$3="Skaven",Datenbasis!AO584,H170))))))))</f>
        <v/>
      </c>
      <c r="I150" s="67" t="str">
        <f>IF($O$3="","",IF($O$3="Nurgle",Datenbasis!AP470,IF($O$3="Oger - DR",Datenbasis!AP489,IF($O$3="Oger - WS",Datenbasis!AP508,IF($O$3="Alte Welt Allianz",Datenbasis!AP527,IF($O$3="Orks",Datenbasis!AP546,IF($O$3="Schlurfende Untote",Datenbasis!AP565,IF($O$3="Skaven",Datenbasis!AP584,I170))))))))</f>
        <v/>
      </c>
      <c r="J150" s="542" t="str">
        <f>IF($O$3="","",IF($O$3="Nurgle",Datenbasis!AQ470,IF($O$3="Oger - DR",Datenbasis!AQ489,IF($O$3="Oger - WS",Datenbasis!AQ508,IF($O$3="Alte Welt Allianz",Datenbasis!AQ527,IF($O$3="Orks",Datenbasis!AQ546,IF($O$3="Schlurfende Untote",Datenbasis!AQ565,IF($O$3="Skaven",Datenbasis!AQ584,J170))))))))</f>
        <v/>
      </c>
      <c r="K150" s="542" t="str">
        <f>IF($O$3="","",IF($O$3="Nurgle",Datenbasis!AR470,IF($O$3="Oger - DR",Datenbasis!AR489,IF($O$3="Oger - WS",Datenbasis!AR508,IF($O$3="Alte Welt Allianz",Datenbasis!AR527,IF($O$3="Orks",Datenbasis!AR546,IF($O$3="Schlurfende Untote",Datenbasis!AR565,IF($O$3="Skaven",Datenbasis!AR584,""))))))))</f>
        <v/>
      </c>
      <c r="L150" s="542" t="str">
        <f>IF($O$3="","",IF($O$3="Nurgle",Datenbasis!AS470,IF($O$3="Oger - DR",Datenbasis!AS489,IF($O$3="Oger - WS",Datenbasis!AS508,IF($O$3="Alte Welt Allianz",Datenbasis!AS527,IF($O$3="Orks",Datenbasis!AS546,IF($O$3="Schlurfende Untote",Datenbasis!AS565,IF($O$3="Skaven",Datenbasis!AS584,""))))))))</f>
        <v/>
      </c>
      <c r="M150" s="542" t="str">
        <f>IF($O$3="","",IF($O$3="Nurgle",Datenbasis!AT470,IF($O$3="Oger - DR",Datenbasis!AT489,IF($O$3="Oger - WS",Datenbasis!AT508,IF($O$3="Alte Welt Allianz",Datenbasis!AT527,IF($O$3="Orks",Datenbasis!AT546,IF($O$3="Schlurfende Untote",Datenbasis!AT565,IF($O$3="Skaven",Datenbasis!AT584,""))))))))</f>
        <v/>
      </c>
      <c r="N150" s="542" t="str">
        <f>IF($O$3="","",IF($O$3="Nurgle",Datenbasis!AU470,IF($O$3="Oger - DR",Datenbasis!AU489,IF($O$3="Oger - WS",Datenbasis!AU508,IF($O$3="Alte Welt Allianz",Datenbasis!AU527,IF($O$3="Orks",Datenbasis!AU546,IF($O$3="Schlurfende Untote",Datenbasis!AU565,IF($O$3="Skaven",Datenbasis!AU584,""))))))))</f>
        <v/>
      </c>
      <c r="O150" s="66" t="str">
        <f>IF($O$3="","",IF($O$3="Nurgle",Datenbasis!AR470,IF($O$3="Oger - DR",Datenbasis!AR489,IF($O$3="Oger - WS",Datenbasis!AR508,IF($O$3="Alte Welt Allianz",Datenbasis!AR527,IF($O$3="Orks",Datenbasis!AR546,IF($O$3="Schlurfende Untote",Datenbasis!AR565,IF($O$3="Skaven",Datenbasis!AR584,O170))))))))</f>
        <v/>
      </c>
      <c r="P150" s="542" t="str">
        <f>IF($O$3="","",IF($O$3="Norse - Alte-Welt-Klassiker",Datenbasis!AU432,IF($O$3="Norse - Chaosliga",Datenbasis!AU451,IF($O$3="Gruftkönige",Datenbasis!AU280,IF($O$3="Vampire",Datenbasis!AU641,IF($O$3="Dämonen des Khorne",Datenbasis!AU378,IF($O$3="Slann",Datenbasis!AU717,IF($O$3="Gnomes",Datenbasis!AS204,P170))))))))</f>
        <v/>
      </c>
      <c r="Q150" s="542" t="str">
        <f>IF($O$3="","",IF($O$3="Norse",Datenbasis!CR336,IF($O$3="Gruftkönige",Datenbasis!CR349,IF($O$3="Vampire",Datenbasis!CR362,IF($O$3="Dämonen des Khorne",Datenbasis!CR375,IF($O$3="Slann",Datenbasis!CR388,""))))))</f>
        <v/>
      </c>
      <c r="R150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50" s="542" t="str">
        <f>IF($O$3="","",IF($O$3="Norse",Datenbasis!CS336,IF($O$3="Gruftkönige",Datenbasis!CS349,IF($O$3="Vampire",Datenbasis!CS362,IF($O$3="Dämonen des Khorne",Datenbasis!CS375,IF($O$3="Slann",Datenbasis!CS388,""))))))</f>
        <v/>
      </c>
      <c r="T150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50" s="542" t="str">
        <f>IF($O$3="","",IF($O$3="Norse",Datenbasis!CW334,IF($O$3="Gruftkönige",Datenbasis!CW347,IF($O$3="Vampire",Datenbasis!CW360,IF($O$3="Dämonen des Khorne",Datenbasis!CW373,IF($O$3="Slann",Datenbasis!CW386,""))))))</f>
        <v/>
      </c>
      <c r="V150" s="542" t="str">
        <f>IF($O$3="","",IF($O$3="Norse",Datenbasis!CX334,IF($O$3="Gruftkönige",Datenbasis!CX347,IF($O$3="Vampire",Datenbasis!CX360,IF($O$3="Dämonen des Khorne",Datenbasis!CX373,IF($O$3="Slann",Datenbasis!CX386,""))))))</f>
        <v/>
      </c>
      <c r="W150" s="542" t="str">
        <f>IF($O$3="","",IF($O$3="Norse",Datenbasis!CY334,IF($O$3="Gruftkönige",Datenbasis!CY347,IF($O$3="Vampire",Datenbasis!CY360,IF($O$3="Dämonen des Khorne",Datenbasis!CY373,IF($O$3="Slann",Datenbasis!CY386,""))))))</f>
        <v/>
      </c>
      <c r="X150" s="542" t="str">
        <f>IF($O$3="","",IF($O$3="Norse",Datenbasis!CZ334,IF($O$3="Gruftkönige",Datenbasis!CZ347,IF($O$3="Vampire",Datenbasis!CZ360,IF($O$3="Dämonen des Khorne",Datenbasis!CZ373,IF($O$3="Slann",Datenbasis!CZ386,""))))))</f>
        <v/>
      </c>
    </row>
    <row r="151" spans="2:24" x14ac:dyDescent="0.3">
      <c r="B151" s="203">
        <v>14</v>
      </c>
      <c r="C151" s="204" t="str">
        <f>IF($O$3="","",IF($O$3="Nurgle",Datenbasis!AS471,IF($O$3="Oger - DR",Datenbasis!AS490,IF($O$3="Oger - WS",Datenbasis!AS509,IF($O$3="Alte Welt Allianz",Datenbasis!AS528,IF($O$3="Orks",Datenbasis!AS547,IF($O$3="Schlurfende Untote",Datenbasis!AS566,IF($O$3="Skaven",Datenbasis!AS585,C171))))))))</f>
        <v/>
      </c>
      <c r="D151" s="206" t="str">
        <f>IF($O$3="","",IF($O$3="Nurgle",Datenbasis!AK471,IF($O$3="Oger - DR",Datenbasis!AK490,IF($O$3="Oger - WS",Datenbasis!AK509,IF($O$3="Alte Welt Allianz",Datenbasis!AK528,IF($O$3="Orks",Datenbasis!AK547,IF($O$3="Schlurfende Untote",Datenbasis!AK566,IF($O$3="Skaven",Datenbasis!AK585,D171))))))))</f>
        <v/>
      </c>
      <c r="E151" s="67" t="str">
        <f>IF($O$3="","",IF($O$3="Nurgle",Datenbasis!AL471,IF($O$3="Oger - DR",Datenbasis!AL490,IF($O$3="Oger - WS",Datenbasis!AL509,IF($O$3="Alte Welt Allianz",Datenbasis!AL528,IF($O$3="Orks",Datenbasis!AL547,IF($O$3="Schlurfende Untote",Datenbasis!AL566,IF($O$3="Skaven",Datenbasis!AL585,E171))))))))</f>
        <v/>
      </c>
      <c r="F151" s="67" t="str">
        <f>IF($O$3="","",IF($O$3="Nurgle",Datenbasis!AM471,IF($O$3="Oger - DR",Datenbasis!AM490,IF($O$3="Oger - WS",Datenbasis!AM509,IF($O$3="Alte Welt Allianz",Datenbasis!AM528,IF($O$3="Orks",Datenbasis!AM547,IF($O$3="Schlurfende Untote",Datenbasis!AM566,IF($O$3="Skaven",Datenbasis!AM585,F171))))))))</f>
        <v/>
      </c>
      <c r="G151" s="67" t="str">
        <f>IF($O$3="","",IF($O$3="Nurgle",Datenbasis!AN471,IF($O$3="Oger - DR",Datenbasis!AN490,IF($O$3="Oger - WS",Datenbasis!AN509,IF($O$3="Alte Welt Allianz",Datenbasis!AN528,IF($O$3="Orks",Datenbasis!AN547,IF($O$3="Schlurfende Untote",Datenbasis!AN566,IF($O$3="Skaven",Datenbasis!AN585,G171))))))))</f>
        <v/>
      </c>
      <c r="H151" s="67" t="str">
        <f>IF($O$3="","",IF($O$3="Nurgle",Datenbasis!AO471,IF($O$3="Oger - DR",Datenbasis!AO490,IF($O$3="Oger - WS",Datenbasis!AO509,IF($O$3="Alte Welt Allianz",Datenbasis!AO528,IF($O$3="Orks",Datenbasis!AO547,IF($O$3="Schlurfende Untote",Datenbasis!AO566,IF($O$3="Skaven",Datenbasis!AO585,H171))))))))</f>
        <v/>
      </c>
      <c r="I151" s="67" t="str">
        <f>IF($O$3="","",IF($O$3="Nurgle",Datenbasis!AP471,IF($O$3="Oger - DR",Datenbasis!AP490,IF($O$3="Oger - WS",Datenbasis!AP509,IF($O$3="Alte Welt Allianz",Datenbasis!AP528,IF($O$3="Orks",Datenbasis!AP547,IF($O$3="Schlurfende Untote",Datenbasis!AP566,IF($O$3="Skaven",Datenbasis!AP585,I171))))))))</f>
        <v/>
      </c>
      <c r="J151" s="542" t="str">
        <f>IF($O$3="","",IF($O$3="Nurgle",Datenbasis!AQ471,IF($O$3="Oger - DR",Datenbasis!AQ490,IF($O$3="Oger - WS",Datenbasis!AQ509,IF($O$3="Alte Welt Allianz",Datenbasis!AQ528,IF($O$3="Orks",Datenbasis!AQ547,IF($O$3="Schlurfende Untote",Datenbasis!AQ566,IF($O$3="Skaven",Datenbasis!AQ585,J171))))))))</f>
        <v/>
      </c>
      <c r="K151" s="542" t="str">
        <f>IF($O$3="","",IF($O$3="Nurgle",Datenbasis!AR471,IF($O$3="Oger - DR",Datenbasis!AR490,IF($O$3="Oger - WS",Datenbasis!AR509,IF($O$3="Alte Welt Allianz",Datenbasis!AR528,IF($O$3="Orks",Datenbasis!AR547,IF($O$3="Schlurfende Untote",Datenbasis!AR566,IF($O$3="Skaven",Datenbasis!AR585,""))))))))</f>
        <v/>
      </c>
      <c r="L151" s="542" t="str">
        <f>IF($O$3="","",IF($O$3="Nurgle",Datenbasis!AS471,IF($O$3="Oger - DR",Datenbasis!AS490,IF($O$3="Oger - WS",Datenbasis!AS509,IF($O$3="Alte Welt Allianz",Datenbasis!AS528,IF($O$3="Orks",Datenbasis!AS547,IF($O$3="Schlurfende Untote",Datenbasis!AS566,IF($O$3="Skaven",Datenbasis!AS585,""))))))))</f>
        <v/>
      </c>
      <c r="M151" s="542" t="str">
        <f>IF($O$3="","",IF($O$3="Nurgle",Datenbasis!AT471,IF($O$3="Oger - DR",Datenbasis!AT490,IF($O$3="Oger - WS",Datenbasis!AT509,IF($O$3="Alte Welt Allianz",Datenbasis!AT528,IF($O$3="Orks",Datenbasis!AT547,IF($O$3="Schlurfende Untote",Datenbasis!AT566,IF($O$3="Skaven",Datenbasis!AT585,""))))))))</f>
        <v/>
      </c>
      <c r="N151" s="542" t="str">
        <f>IF($O$3="","",IF($O$3="Nurgle",Datenbasis!AU471,IF($O$3="Oger - DR",Datenbasis!AU490,IF($O$3="Oger - WS",Datenbasis!AU509,IF($O$3="Alte Welt Allianz",Datenbasis!AU528,IF($O$3="Orks",Datenbasis!AU547,IF($O$3="Schlurfende Untote",Datenbasis!AU566,IF($O$3="Skaven",Datenbasis!AU585,""))))))))</f>
        <v/>
      </c>
      <c r="O151" s="66" t="str">
        <f>IF($O$3="","",IF($O$3="Nurgle",Datenbasis!AR471,IF($O$3="Oger - DR",Datenbasis!AR490,IF($O$3="Oger - WS",Datenbasis!AR509,IF($O$3="Alte Welt Allianz",Datenbasis!AR528,IF($O$3="Orks",Datenbasis!AR547,IF($O$3="Schlurfende Untote",Datenbasis!AR566,IF($O$3="Skaven",Datenbasis!AR585,O171))))))))</f>
        <v/>
      </c>
      <c r="P151" s="542" t="str">
        <f>IF($O$3="","",IF($O$3="Norse - Alte-Welt-Klassiker",Datenbasis!AU433,IF($O$3="Norse - Chaosliga",Datenbasis!AU452,IF($O$3="Gruftkönige",Datenbasis!AU281,IF($O$3="Vampire",Datenbasis!AU642,IF($O$3="Dämonen des Khorne",Datenbasis!AU379,IF($O$3="Slann",Datenbasis!AU718,IF($O$3="Gnomes",Datenbasis!AS205,P171))))))))</f>
        <v/>
      </c>
      <c r="Q151" s="542" t="str">
        <f>IF($O$3="","",IF($O$3="Norse",Datenbasis!CR337,IF($O$3="Gruftkönige",Datenbasis!CR350,IF($O$3="Vampire",Datenbasis!CR363,IF($O$3="Dämonen des Khorne",Datenbasis!CR376,IF($O$3="Slann",Datenbasis!CR389,""))))))</f>
        <v/>
      </c>
      <c r="R151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51" s="542" t="str">
        <f>IF($O$3="","",IF($O$3="Norse",Datenbasis!CS337,IF($O$3="Gruftkönige",Datenbasis!CS350,IF($O$3="Vampire",Datenbasis!CS363,IF($O$3="Dämonen des Khorne",Datenbasis!CS376,IF($O$3="Slann",Datenbasis!CS389,""))))))</f>
        <v/>
      </c>
      <c r="T151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51" s="542" t="str">
        <f>IF($O$3="","",IF($O$3="Norse",Datenbasis!CW335,IF($O$3="Gruftkönige",Datenbasis!CW348,IF($O$3="Vampire",Datenbasis!CW361,IF($O$3="Dämonen des Khorne",Datenbasis!CW374,IF($O$3="Slann",Datenbasis!CW387,""))))))</f>
        <v/>
      </c>
      <c r="V151" s="542" t="str">
        <f>IF($O$3="","",IF($O$3="Norse",Datenbasis!CX335,IF($O$3="Gruftkönige",Datenbasis!CX348,IF($O$3="Vampire",Datenbasis!CX361,IF($O$3="Dämonen des Khorne",Datenbasis!CX374,IF($O$3="Slann",Datenbasis!CX387,""))))))</f>
        <v/>
      </c>
      <c r="W151" s="542" t="str">
        <f>IF($O$3="","",IF($O$3="Norse",Datenbasis!CY335,IF($O$3="Gruftkönige",Datenbasis!CY348,IF($O$3="Vampire",Datenbasis!CY361,IF($O$3="Dämonen des Khorne",Datenbasis!CY374,IF($O$3="Slann",Datenbasis!CY387,""))))))</f>
        <v/>
      </c>
      <c r="X151" s="542" t="str">
        <f>IF($O$3="","",IF($O$3="Norse",Datenbasis!CZ335,IF($O$3="Gruftkönige",Datenbasis!CZ348,IF($O$3="Vampire",Datenbasis!CZ361,IF($O$3="Dämonen des Khorne",Datenbasis!CZ374,IF($O$3="Slann",Datenbasis!CZ387,""))))))</f>
        <v/>
      </c>
    </row>
    <row r="152" spans="2:24" x14ac:dyDescent="0.3">
      <c r="B152" s="203">
        <v>15</v>
      </c>
      <c r="C152" s="204" t="str">
        <f>IF($O$3="","",IF($O$3="Nurgle",Datenbasis!AS472,IF($O$3="Oger - DR",Datenbasis!AS491,IF($O$3="Oger - WS",Datenbasis!AS510,IF($O$3="Alte Welt Allianz",Datenbasis!AS529,IF($O$3="Orks",Datenbasis!AS548,IF($O$3="Schlurfende Untote",Datenbasis!AS567,IF($O$3="Skaven",Datenbasis!AS586,C172))))))))</f>
        <v/>
      </c>
      <c r="D152" s="206" t="str">
        <f>IF($O$3="","",IF($O$3="Nurgle",Datenbasis!AK472,IF($O$3="Oger - DR",Datenbasis!AK491,IF($O$3="Oger - WS",Datenbasis!AK510,IF($O$3="Alte Welt Allianz",Datenbasis!AK529,IF($O$3="Orks",Datenbasis!AK548,IF($O$3="Schlurfende Untote",Datenbasis!AK567,IF($O$3="Skaven",Datenbasis!AK586,D172))))))))</f>
        <v/>
      </c>
      <c r="E152" s="67" t="str">
        <f>IF($O$3="","",IF($O$3="Nurgle",Datenbasis!AL472,IF($O$3="Oger - DR",Datenbasis!AL491,IF($O$3="Oger - WS",Datenbasis!AL510,IF($O$3="Alte Welt Allianz",Datenbasis!AL529,IF($O$3="Orks",Datenbasis!AL548,IF($O$3="Schlurfende Untote",Datenbasis!AL567,IF($O$3="Skaven",Datenbasis!AL586,E172))))))))</f>
        <v/>
      </c>
      <c r="F152" s="67" t="str">
        <f>IF($O$3="","",IF($O$3="Nurgle",Datenbasis!AM472,IF($O$3="Oger - DR",Datenbasis!AM491,IF($O$3="Oger - WS",Datenbasis!AM510,IF($O$3="Alte Welt Allianz",Datenbasis!AM529,IF($O$3="Orks",Datenbasis!AM548,IF($O$3="Schlurfende Untote",Datenbasis!AM567,IF($O$3="Skaven",Datenbasis!AM586,F172))))))))</f>
        <v/>
      </c>
      <c r="G152" s="67" t="str">
        <f>IF($O$3="","",IF($O$3="Nurgle",Datenbasis!AN472,IF($O$3="Oger - DR",Datenbasis!AN491,IF($O$3="Oger - WS",Datenbasis!AN510,IF($O$3="Alte Welt Allianz",Datenbasis!AN529,IF($O$3="Orks",Datenbasis!AN548,IF($O$3="Schlurfende Untote",Datenbasis!AN567,IF($O$3="Skaven",Datenbasis!AN586,G172))))))))</f>
        <v/>
      </c>
      <c r="H152" s="67" t="str">
        <f>IF($O$3="","",IF($O$3="Nurgle",Datenbasis!AO472,IF($O$3="Oger - DR",Datenbasis!AO491,IF($O$3="Oger - WS",Datenbasis!AO510,IF($O$3="Alte Welt Allianz",Datenbasis!AO529,IF($O$3="Orks",Datenbasis!AO548,IF($O$3="Schlurfende Untote",Datenbasis!AO567,IF($O$3="Skaven",Datenbasis!AO586,H172))))))))</f>
        <v/>
      </c>
      <c r="I152" s="67" t="str">
        <f>IF($O$3="","",IF($O$3="Nurgle",Datenbasis!AP472,IF($O$3="Oger - DR",Datenbasis!AP491,IF($O$3="Oger - WS",Datenbasis!AP510,IF($O$3="Alte Welt Allianz",Datenbasis!AP529,IF($O$3="Orks",Datenbasis!AP548,IF($O$3="Schlurfende Untote",Datenbasis!AP567,IF($O$3="Skaven",Datenbasis!AP586,I172))))))))</f>
        <v/>
      </c>
      <c r="J152" s="542" t="str">
        <f>IF($O$3="","",IF($O$3="Nurgle",Datenbasis!AQ472,IF($O$3="Oger - DR",Datenbasis!AQ491,IF($O$3="Oger - WS",Datenbasis!AQ510,IF($O$3="Alte Welt Allianz",Datenbasis!AQ529,IF($O$3="Orks",Datenbasis!AQ548,IF($O$3="Schlurfende Untote",Datenbasis!AQ567,IF($O$3="Skaven",Datenbasis!AQ586,J172))))))))</f>
        <v/>
      </c>
      <c r="K152" s="542" t="str">
        <f>IF($O$3="","",IF($O$3="Nurgle",Datenbasis!AR472,IF($O$3="Oger - DR",Datenbasis!AR491,IF($O$3="Oger - WS",Datenbasis!AR510,IF($O$3="Alte Welt Allianz",Datenbasis!AR529,IF($O$3="Orks",Datenbasis!AR548,IF($O$3="Schlurfende Untote",Datenbasis!AR567,IF($O$3="Skaven",Datenbasis!AR586,""))))))))</f>
        <v/>
      </c>
      <c r="L152" s="542" t="str">
        <f>IF($O$3="","",IF($O$3="Nurgle",Datenbasis!AS472,IF($O$3="Oger - DR",Datenbasis!AS491,IF($O$3="Oger - WS",Datenbasis!AS510,IF($O$3="Alte Welt Allianz",Datenbasis!AS529,IF($O$3="Orks",Datenbasis!AS548,IF($O$3="Schlurfende Untote",Datenbasis!AS567,IF($O$3="Skaven",Datenbasis!AS586,""))))))))</f>
        <v/>
      </c>
      <c r="M152" s="542" t="str">
        <f>IF($O$3="","",IF($O$3="Nurgle",Datenbasis!AT472,IF($O$3="Oger - DR",Datenbasis!AT491,IF($O$3="Oger - WS",Datenbasis!AT510,IF($O$3="Alte Welt Allianz",Datenbasis!AT529,IF($O$3="Orks",Datenbasis!AT548,IF($O$3="Schlurfende Untote",Datenbasis!AT567,IF($O$3="Skaven",Datenbasis!AT586,""))))))))</f>
        <v/>
      </c>
      <c r="N152" s="542" t="str">
        <f>IF($O$3="","",IF($O$3="Nurgle",Datenbasis!AU472,IF($O$3="Oger - DR",Datenbasis!AU491,IF($O$3="Oger - WS",Datenbasis!AU510,IF($O$3="Alte Welt Allianz",Datenbasis!AU529,IF($O$3="Orks",Datenbasis!AU548,IF($O$3="Schlurfende Untote",Datenbasis!AU567,IF($O$3="Skaven",Datenbasis!AU586,""))))))))</f>
        <v/>
      </c>
      <c r="O152" s="66" t="str">
        <f>IF($O$3="","",IF($O$3="Nurgle",Datenbasis!AR472,IF($O$3="Oger - DR",Datenbasis!AR491,IF($O$3="Oger - WS",Datenbasis!AR510,IF($O$3="Alte Welt Allianz",Datenbasis!AR529,IF($O$3="Orks",Datenbasis!AR548,IF($O$3="Schlurfende Untote",Datenbasis!AR567,IF($O$3="Skaven",Datenbasis!AR586,O172))))))))</f>
        <v/>
      </c>
      <c r="P152" s="542" t="str">
        <f>IF($O$3="","",IF($O$3="Norse - Alte-Welt-Klassiker",Datenbasis!AU434,IF($O$3="Norse - Chaosliga",Datenbasis!AU453,IF($O$3="Gruftkönige",Datenbasis!AU282,IF($O$3="Vampire",Datenbasis!AU643,IF($O$3="Dämonen des Khorne",Datenbasis!AU380,IF($O$3="Slann",Datenbasis!AU719,IF($O$3="Gnomes",Datenbasis!AS206,P172))))))))</f>
        <v/>
      </c>
      <c r="Q152" s="542" t="str">
        <f>IF($O$3="","",IF($O$3="Norse",Datenbasis!CR338,IF($O$3="Gruftkönige",Datenbasis!CR351,IF($O$3="Vampire",Datenbasis!CR364,IF($O$3="Dämonen des Khorne",Datenbasis!CR377,IF($O$3="Slann",Datenbasis!CR390,""))))))</f>
        <v/>
      </c>
      <c r="R152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52" s="542" t="str">
        <f>IF($O$3="","",IF($O$3="Norse",Datenbasis!CS338,IF($O$3="Gruftkönige",Datenbasis!CS351,IF($O$3="Vampire",Datenbasis!CS364,IF($O$3="Dämonen des Khorne",Datenbasis!CS377,IF($O$3="Slann",Datenbasis!CS390,""))))))</f>
        <v/>
      </c>
      <c r="T152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52" s="542" t="str">
        <f>IF($O$3="","",IF($O$3="Norse",Datenbasis!CW336,IF($O$3="Gruftkönige",Datenbasis!CW349,IF($O$3="Vampire",Datenbasis!CW362,IF($O$3="Dämonen des Khorne",Datenbasis!CW375,IF($O$3="Slann",Datenbasis!CW388,""))))))</f>
        <v/>
      </c>
      <c r="V152" s="542" t="str">
        <f>IF($O$3="","",IF($O$3="Norse",Datenbasis!CX336,IF($O$3="Gruftkönige",Datenbasis!CX349,IF($O$3="Vampire",Datenbasis!CX362,IF($O$3="Dämonen des Khorne",Datenbasis!CX375,IF($O$3="Slann",Datenbasis!CX388,""))))))</f>
        <v/>
      </c>
      <c r="W152" s="542" t="str">
        <f>IF($O$3="","",IF($O$3="Norse",Datenbasis!CY336,IF($O$3="Gruftkönige",Datenbasis!CY349,IF($O$3="Vampire",Datenbasis!CY362,IF($O$3="Dämonen des Khorne",Datenbasis!CY375,IF($O$3="Slann",Datenbasis!CY388,""))))))</f>
        <v/>
      </c>
      <c r="X152" s="542" t="str">
        <f>IF($O$3="","",IF($O$3="Norse",Datenbasis!CZ336,IF($O$3="Gruftkönige",Datenbasis!CZ349,IF($O$3="Vampire",Datenbasis!CZ362,IF($O$3="Dämonen des Khorne",Datenbasis!CZ375,IF($O$3="Slann",Datenbasis!CZ388,""))))))</f>
        <v/>
      </c>
    </row>
    <row r="153" spans="2:24" x14ac:dyDescent="0.3">
      <c r="B153" s="203">
        <v>16</v>
      </c>
      <c r="C153" s="204" t="str">
        <f>IF($O$3="","",IF($O$3="Nurgle",Datenbasis!AS473,IF($O$3="Oger - DR",Datenbasis!AS492,IF($O$3="Oger - WS",Datenbasis!AS511,IF($O$3="Alte Welt Allianz",Datenbasis!AS530,IF($O$3="Orks",Datenbasis!AS549,IF($O$3="Schlurfende Untote",Datenbasis!AS568,IF($O$3="Skaven",Datenbasis!AS587,C173))))))))</f>
        <v/>
      </c>
      <c r="D153" s="206" t="str">
        <f>IF($O$3="","",IF($O$3="Nurgle",Datenbasis!AK473,IF($O$3="Oger - DR",Datenbasis!AK492,IF($O$3="Oger - WS",Datenbasis!AK511,IF($O$3="Alte Welt Allianz",Datenbasis!AK530,IF($O$3="Orks",Datenbasis!AK549,IF($O$3="Schlurfende Untote",Datenbasis!AK568,IF($O$3="Skaven",Datenbasis!AK587,D173))))))))</f>
        <v/>
      </c>
      <c r="E153" s="67" t="str">
        <f>IF($O$3="","",IF($O$3="Nurgle",Datenbasis!AL473,IF($O$3="Oger - DR",Datenbasis!AL492,IF($O$3="Oger - WS",Datenbasis!AL511,IF($O$3="Alte Welt Allianz",Datenbasis!AL530,IF($O$3="Orks",Datenbasis!AL549,IF($O$3="Schlurfende Untote",Datenbasis!AL568,IF($O$3="Skaven",Datenbasis!AL587,E173))))))))</f>
        <v/>
      </c>
      <c r="F153" s="67" t="str">
        <f>IF($O$3="","",IF($O$3="Nurgle",Datenbasis!AM473,IF($O$3="Oger - DR",Datenbasis!AM492,IF($O$3="Oger - WS",Datenbasis!AM511,IF($O$3="Alte Welt Allianz",Datenbasis!AM530,IF($O$3="Orks",Datenbasis!AM549,IF($O$3="Schlurfende Untote",Datenbasis!AM568,IF($O$3="Skaven",Datenbasis!AM587,F173))))))))</f>
        <v/>
      </c>
      <c r="G153" s="67" t="str">
        <f>IF($O$3="","",IF($O$3="Nurgle",Datenbasis!AN473,IF($O$3="Oger - DR",Datenbasis!AN492,IF($O$3="Oger - WS",Datenbasis!AN511,IF($O$3="Alte Welt Allianz",Datenbasis!AN530,IF($O$3="Orks",Datenbasis!AN549,IF($O$3="Schlurfende Untote",Datenbasis!AN568,IF($O$3="Skaven",Datenbasis!AN587,G173))))))))</f>
        <v/>
      </c>
      <c r="H153" s="67" t="str">
        <f>IF($O$3="","",IF($O$3="Nurgle",Datenbasis!AO473,IF($O$3="Oger - DR",Datenbasis!AO492,IF($O$3="Oger - WS",Datenbasis!AO511,IF($O$3="Alte Welt Allianz",Datenbasis!AO530,IF($O$3="Orks",Datenbasis!AO549,IF($O$3="Schlurfende Untote",Datenbasis!AO568,IF($O$3="Skaven",Datenbasis!AO587,H173))))))))</f>
        <v/>
      </c>
      <c r="I153" s="67" t="str">
        <f>IF($O$3="","",IF($O$3="Nurgle",Datenbasis!AP473,IF($O$3="Oger - DR",Datenbasis!AP492,IF($O$3="Oger - WS",Datenbasis!AP511,IF($O$3="Alte Welt Allianz",Datenbasis!AP530,IF($O$3="Orks",Datenbasis!AP549,IF($O$3="Schlurfende Untote",Datenbasis!AP568,IF($O$3="Skaven",Datenbasis!AP587,I173))))))))</f>
        <v/>
      </c>
      <c r="J153" s="542" t="str">
        <f>IF($O$3="","",IF($O$3="Nurgle",Datenbasis!AQ473,IF($O$3="Oger - DR",Datenbasis!AQ492,IF($O$3="Oger - WS",Datenbasis!AQ511,IF($O$3="Alte Welt Allianz",Datenbasis!AQ530,IF($O$3="Orks",Datenbasis!AQ549,IF($O$3="Schlurfende Untote",Datenbasis!AQ568,IF($O$3="Skaven",Datenbasis!AQ587,J173))))))))</f>
        <v/>
      </c>
      <c r="K153" s="542" t="str">
        <f>IF($O$3="","",IF($O$3="Nurgle",Datenbasis!AR473,IF($O$3="Oger - DR",Datenbasis!AR492,IF($O$3="Oger - WS",Datenbasis!AR511,IF($O$3="Alte Welt Allianz",Datenbasis!AR530,IF($O$3="Orks",Datenbasis!AR549,IF($O$3="Schlurfende Untote",Datenbasis!AR568,IF($O$3="Skaven",Datenbasis!AR587,""))))))))</f>
        <v/>
      </c>
      <c r="L153" s="542" t="str">
        <f>IF($O$3="","",IF($O$3="Nurgle",Datenbasis!AS473,IF($O$3="Oger - DR",Datenbasis!AS492,IF($O$3="Oger - WS",Datenbasis!AS511,IF($O$3="Alte Welt Allianz",Datenbasis!AS530,IF($O$3="Orks",Datenbasis!AS549,IF($O$3="Schlurfende Untote",Datenbasis!AS568,IF($O$3="Skaven",Datenbasis!AS587,""))))))))</f>
        <v/>
      </c>
      <c r="M153" s="542" t="str">
        <f>IF($O$3="","",IF($O$3="Nurgle",Datenbasis!AT473,IF($O$3="Oger - DR",Datenbasis!AT492,IF($O$3="Oger - WS",Datenbasis!AT511,IF($O$3="Alte Welt Allianz",Datenbasis!AT530,IF($O$3="Orks",Datenbasis!AT549,IF($O$3="Schlurfende Untote",Datenbasis!AT568,IF($O$3="Skaven",Datenbasis!AT587,""))))))))</f>
        <v/>
      </c>
      <c r="N153" s="542" t="str">
        <f>IF($O$3="","",IF($O$3="Nurgle",Datenbasis!AU473,IF($O$3="Oger - DR",Datenbasis!AU492,IF($O$3="Oger - WS",Datenbasis!AU511,IF($O$3="Alte Welt Allianz",Datenbasis!AU530,IF($O$3="Orks",Datenbasis!AU549,IF($O$3="Schlurfende Untote",Datenbasis!AU568,IF($O$3="Skaven",Datenbasis!AU587,""))))))))</f>
        <v/>
      </c>
      <c r="O153" s="66" t="str">
        <f>IF($O$3="","",IF($O$3="Nurgle",Datenbasis!AR473,IF($O$3="Oger - DR",Datenbasis!AR492,IF($O$3="Oger - WS",Datenbasis!AR511,IF($O$3="Alte Welt Allianz",Datenbasis!AR530,IF($O$3="Orks",Datenbasis!AR549,IF($O$3="Schlurfende Untote",Datenbasis!AR568,IF($O$3="Skaven",Datenbasis!AR587,O173))))))))</f>
        <v/>
      </c>
      <c r="P153" s="542" t="str">
        <f>IF($O$3="","",IF($O$3="Norse - Alte-Welt-Klassiker",Datenbasis!AU435,IF($O$3="Norse - Chaosliga",Datenbasis!AU454,IF($O$3="Gruftkönige",Datenbasis!AU283,IF($O$3="Vampire",Datenbasis!AU644,IF($O$3="Dämonen des Khorne",Datenbasis!AU381,IF($O$3="Slann",Datenbasis!AU720,IF($O$3="Gnomes",Datenbasis!AS207,P173))))))))</f>
        <v/>
      </c>
      <c r="Q153" s="542" t="str">
        <f>IF($O$3="","",IF($O$3="Norse",Datenbasis!CR339,IF($O$3="Gruftkönige",Datenbasis!CR352,IF($O$3="Vampire",Datenbasis!CR365,IF($O$3="Dämonen des Khorne",Datenbasis!CR378,IF($O$3="Slann",Datenbasis!CR391,""))))))</f>
        <v/>
      </c>
      <c r="R153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53" s="542" t="str">
        <f>IF($O$3="","",IF($O$3="Norse",Datenbasis!CS339,IF($O$3="Gruftkönige",Datenbasis!CS352,IF($O$3="Vampire",Datenbasis!CS365,IF($O$3="Dämonen des Khorne",Datenbasis!CS378,IF($O$3="Slann",Datenbasis!CS391,""))))))</f>
        <v/>
      </c>
      <c r="T153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53" s="542" t="str">
        <f>IF($O$3="","",IF($O$3="Norse",Datenbasis!CW337,IF($O$3="Gruftkönige",Datenbasis!CW350,IF($O$3="Vampire",Datenbasis!CW363,IF($O$3="Dämonen des Khorne",Datenbasis!CW376,IF($O$3="Slann",Datenbasis!CW389,""))))))</f>
        <v/>
      </c>
      <c r="V153" s="542" t="str">
        <f>IF($O$3="","",IF($O$3="Norse",Datenbasis!CX337,IF($O$3="Gruftkönige",Datenbasis!CX350,IF($O$3="Vampire",Datenbasis!CX363,IF($O$3="Dämonen des Khorne",Datenbasis!CX376,IF($O$3="Slann",Datenbasis!CX389,""))))))</f>
        <v/>
      </c>
      <c r="W153" s="542" t="str">
        <f>IF($O$3="","",IF($O$3="Norse",Datenbasis!CY337,IF($O$3="Gruftkönige",Datenbasis!CY350,IF($O$3="Vampire",Datenbasis!CY363,IF($O$3="Dämonen des Khorne",Datenbasis!CY376,IF($O$3="Slann",Datenbasis!CY389,""))))))</f>
        <v/>
      </c>
      <c r="X153" s="542" t="str">
        <f>IF($O$3="","",IF($O$3="Norse",Datenbasis!CZ337,IF($O$3="Gruftkönige",Datenbasis!CZ350,IF($O$3="Vampire",Datenbasis!CZ363,IF($O$3="Dämonen des Khorne",Datenbasis!CZ376,IF($O$3="Slann",Datenbasis!CZ389,""))))))</f>
        <v/>
      </c>
    </row>
    <row r="154" spans="2:24" x14ac:dyDescent="0.3">
      <c r="B154" s="203">
        <v>17</v>
      </c>
      <c r="C154" s="204" t="str">
        <f>IF($O$3="","",IF($O$3="Nurgle",Datenbasis!AS474,IF($O$3="Oger - DR",Datenbasis!AS493,IF($O$3="Oger - WS",Datenbasis!AS512,IF($O$3="Alte Welt Allianz",Datenbasis!AS531,IF($O$3="Orks",Datenbasis!AS550,IF($O$3="Schlurfende Untote",Datenbasis!AS569,IF($O$3="Skaven",Datenbasis!AS588,C174))))))))</f>
        <v/>
      </c>
      <c r="D154" s="206" t="str">
        <f>IF($O$3="","",IF($O$3="Nurgle",Datenbasis!AK474,IF($O$3="Oger - DR",Datenbasis!AK493,IF($O$3="Oger - WS",Datenbasis!AK512,IF($O$3="Alte Welt Allianz",Datenbasis!AK531,IF($O$3="Orks",Datenbasis!AK550,IF($O$3="Schlurfende Untote",Datenbasis!AK569,IF($O$3="Skaven",Datenbasis!AK588,D174))))))))</f>
        <v/>
      </c>
      <c r="E154" s="67" t="str">
        <f>IF($O$3="","",IF($O$3="Nurgle",Datenbasis!AL474,IF($O$3="Oger - DR",Datenbasis!AL493,IF($O$3="Oger - WS",Datenbasis!AL512,IF($O$3="Alte Welt Allianz",Datenbasis!AL531,IF($O$3="Orks",Datenbasis!AL550,IF($O$3="Schlurfende Untote",Datenbasis!AL569,IF($O$3="Skaven",Datenbasis!AL588,E174))))))))</f>
        <v/>
      </c>
      <c r="F154" s="67" t="str">
        <f>IF($O$3="","",IF($O$3="Nurgle",Datenbasis!AM474,IF($O$3="Oger - DR",Datenbasis!AM493,IF($O$3="Oger - WS",Datenbasis!AM512,IF($O$3="Alte Welt Allianz",Datenbasis!AM531,IF($O$3="Orks",Datenbasis!AM550,IF($O$3="Schlurfende Untote",Datenbasis!AM569,IF($O$3="Skaven",Datenbasis!AM588,F174))))))))</f>
        <v/>
      </c>
      <c r="G154" s="67" t="str">
        <f>IF($O$3="","",IF($O$3="Nurgle",Datenbasis!AN474,IF($O$3="Oger - DR",Datenbasis!AN493,IF($O$3="Oger - WS",Datenbasis!AN512,IF($O$3="Alte Welt Allianz",Datenbasis!AN531,IF($O$3="Orks",Datenbasis!AN550,IF($O$3="Schlurfende Untote",Datenbasis!AN569,IF($O$3="Skaven",Datenbasis!AN588,G174))))))))</f>
        <v/>
      </c>
      <c r="H154" s="67" t="str">
        <f>IF($O$3="","",IF($O$3="Nurgle",Datenbasis!AO474,IF($O$3="Oger - DR",Datenbasis!AO493,IF($O$3="Oger - WS",Datenbasis!AO512,IF($O$3="Alte Welt Allianz",Datenbasis!AO531,IF($O$3="Orks",Datenbasis!AO550,IF($O$3="Schlurfende Untote",Datenbasis!AO569,IF($O$3="Skaven",Datenbasis!AO588,H174))))))))</f>
        <v/>
      </c>
      <c r="I154" s="67" t="str">
        <f>IF($O$3="","",IF($O$3="Nurgle",Datenbasis!AP474,IF($O$3="Oger - DR",Datenbasis!AP493,IF($O$3="Oger - WS",Datenbasis!AP512,IF($O$3="Alte Welt Allianz",Datenbasis!AP531,IF($O$3="Orks",Datenbasis!AP550,IF($O$3="Schlurfende Untote",Datenbasis!AP569,IF($O$3="Skaven",Datenbasis!AP588,I174))))))))</f>
        <v/>
      </c>
      <c r="J154" s="542" t="str">
        <f>IF($O$3="","",IF($O$3="Nurgle",Datenbasis!AQ474,IF($O$3="Oger - DR",Datenbasis!AQ493,IF($O$3="Oger - WS",Datenbasis!AQ512,IF($O$3="Alte Welt Allianz",Datenbasis!AQ531,IF($O$3="Orks",Datenbasis!AQ550,IF($O$3="Schlurfende Untote",Datenbasis!AQ569,IF($O$3="Skaven",Datenbasis!AQ588,J174))))))))</f>
        <v/>
      </c>
      <c r="K154" s="542" t="str">
        <f>IF($O$3="","",IF($O$3="Nurgle",Datenbasis!AR474,IF($O$3="Oger - DR",Datenbasis!AR493,IF($O$3="Oger - WS",Datenbasis!AR512,IF($O$3="Alte Welt Allianz",Datenbasis!AR531,IF($O$3="Orks",Datenbasis!AR550,IF($O$3="Schlurfende Untote",Datenbasis!AR569,IF($O$3="Skaven",Datenbasis!AR588,""))))))))</f>
        <v/>
      </c>
      <c r="L154" s="542" t="str">
        <f>IF($O$3="","",IF($O$3="Nurgle",Datenbasis!AS474,IF($O$3="Oger - DR",Datenbasis!AS493,IF($O$3="Oger - WS",Datenbasis!AS512,IF($O$3="Alte Welt Allianz",Datenbasis!AS531,IF($O$3="Orks",Datenbasis!AS550,IF($O$3="Schlurfende Untote",Datenbasis!AS569,IF($O$3="Skaven",Datenbasis!AS588,""))))))))</f>
        <v/>
      </c>
      <c r="M154" s="542" t="str">
        <f>IF($O$3="","",IF($O$3="Nurgle",Datenbasis!AT474,IF($O$3="Oger - DR",Datenbasis!AT493,IF($O$3="Oger - WS",Datenbasis!AT512,IF($O$3="Alte Welt Allianz",Datenbasis!AT531,IF($O$3="Orks",Datenbasis!AT550,IF($O$3="Schlurfende Untote",Datenbasis!AT569,IF($O$3="Skaven",Datenbasis!AT588,""))))))))</f>
        <v/>
      </c>
      <c r="N154" s="542" t="str">
        <f>IF($O$3="","",IF($O$3="Nurgle",Datenbasis!AU474,IF($O$3="Oger - DR",Datenbasis!AU493,IF($O$3="Oger - WS",Datenbasis!AU512,IF($O$3="Alte Welt Allianz",Datenbasis!AU531,IF($O$3="Orks",Datenbasis!AU550,IF($O$3="Schlurfende Untote",Datenbasis!AU569,IF($O$3="Skaven",Datenbasis!AU588,""))))))))</f>
        <v/>
      </c>
      <c r="O154" s="66" t="str">
        <f>IF($O$3="","",IF($O$3="Nurgle",Datenbasis!AR474,IF($O$3="Oger - DR",Datenbasis!AR493,IF($O$3="Oger - WS",Datenbasis!AR512,IF($O$3="Alte Welt Allianz",Datenbasis!AR531,IF($O$3="Orks",Datenbasis!AR550,IF($O$3="Schlurfende Untote",Datenbasis!AR569,IF($O$3="Skaven",Datenbasis!AR588,O174))))))))</f>
        <v/>
      </c>
      <c r="P154" s="542" t="str">
        <f>IF($O$3="","",IF($O$3="Norse - Alte-Welt-Klassiker",Datenbasis!AU436,IF($O$3="Norse - Chaosliga",Datenbasis!AU455,IF($O$3="Gruftkönige",Datenbasis!AU284,IF($O$3="Vampire",Datenbasis!AU645,IF($O$3="Dämonen des Khorne",Datenbasis!AU382,IF($O$3="Slann",Datenbasis!AU721,IF($O$3="Gnomes",Datenbasis!AS208,P174))))))))</f>
        <v/>
      </c>
      <c r="Q154" s="542" t="str">
        <f>IF($O$3="","",IF($O$3="Norse",Datenbasis!CR340,IF($O$3="Gruftkönige",Datenbasis!CR353,IF($O$3="Vampire",Datenbasis!CR366,IF($O$3="Dämonen des Khorne",Datenbasis!CR379,IF($O$3="Slann",Datenbasis!CR392,""))))))</f>
        <v/>
      </c>
      <c r="R154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54" s="542" t="str">
        <f>IF($O$3="","",IF($O$3="Norse",Datenbasis!CS340,IF($O$3="Gruftkönige",Datenbasis!CS353,IF($O$3="Vampire",Datenbasis!CS366,IF($O$3="Dämonen des Khorne",Datenbasis!CS379,IF($O$3="Slann",Datenbasis!CS392,""))))))</f>
        <v/>
      </c>
      <c r="T154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54" s="542" t="str">
        <f>IF($O$3="","",IF($O$3="Norse",Datenbasis!CW338,IF($O$3="Gruftkönige",Datenbasis!CW351,IF($O$3="Vampire",Datenbasis!CW364,IF($O$3="Dämonen des Khorne",Datenbasis!CW377,IF($O$3="Slann",Datenbasis!CW390,""))))))</f>
        <v/>
      </c>
      <c r="V154" s="542" t="str">
        <f>IF($O$3="","",IF($O$3="Norse",Datenbasis!CX338,IF($O$3="Gruftkönige",Datenbasis!CX351,IF($O$3="Vampire",Datenbasis!CX364,IF($O$3="Dämonen des Khorne",Datenbasis!CX377,IF($O$3="Slann",Datenbasis!CX390,""))))))</f>
        <v/>
      </c>
      <c r="W154" s="542" t="str">
        <f>IF($O$3="","",IF($O$3="Norse",Datenbasis!CY338,IF($O$3="Gruftkönige",Datenbasis!CY351,IF($O$3="Vampire",Datenbasis!CY364,IF($O$3="Dämonen des Khorne",Datenbasis!CY377,IF($O$3="Slann",Datenbasis!CY390,""))))))</f>
        <v/>
      </c>
      <c r="X154" s="542" t="str">
        <f>IF($O$3="","",IF($O$3="Norse",Datenbasis!CZ338,IF($O$3="Gruftkönige",Datenbasis!CZ351,IF($O$3="Vampire",Datenbasis!CZ364,IF($O$3="Dämonen des Khorne",Datenbasis!CZ377,IF($O$3="Slann",Datenbasis!CZ390,""))))))</f>
        <v/>
      </c>
    </row>
    <row r="155" spans="2:24" x14ac:dyDescent="0.3">
      <c r="B155" s="203">
        <v>18</v>
      </c>
      <c r="C155" s="204" t="str">
        <f>IF($O$3="","",IF($O$3="Nurgle",Datenbasis!AS475,IF($O$3="Oger - DR",Datenbasis!AS494,IF($O$3="Oger - WS",Datenbasis!AS513,IF($O$3="Alte Welt Allianz",Datenbasis!AS532,IF($O$3="Orks",Datenbasis!AS551,IF($O$3="Schlurfende Untote",Datenbasis!AS570,IF($O$3="Skaven",Datenbasis!AS589,C175))))))))</f>
        <v/>
      </c>
      <c r="D155" s="206" t="str">
        <f>IF($O$3="","",IF($O$3="Nurgle",Datenbasis!AK475,IF($O$3="Oger - DR",Datenbasis!AK494,IF($O$3="Oger - WS",Datenbasis!AK513,IF($O$3="Alte Welt Allianz",Datenbasis!AK532,IF($O$3="Orks",Datenbasis!AK551,IF($O$3="Schlurfende Untote",Datenbasis!AK570,IF($O$3="Skaven",Datenbasis!AK589,D175))))))))</f>
        <v/>
      </c>
      <c r="E155" s="67" t="str">
        <f>IF($O$3="","",IF($O$3="Nurgle",Datenbasis!AL475,IF($O$3="Oger - DR",Datenbasis!AL494,IF($O$3="Oger - WS",Datenbasis!AL513,IF($O$3="Alte Welt Allianz",Datenbasis!AL532,IF($O$3="Orks",Datenbasis!AL551,IF($O$3="Schlurfende Untote",Datenbasis!AL570,IF($O$3="Skaven",Datenbasis!AL589,E175))))))))</f>
        <v/>
      </c>
      <c r="F155" s="67" t="str">
        <f>IF($O$3="","",IF($O$3="Nurgle",Datenbasis!AM475,IF($O$3="Oger - DR",Datenbasis!AM494,IF($O$3="Oger - WS",Datenbasis!AM513,IF($O$3="Alte Welt Allianz",Datenbasis!AM532,IF($O$3="Orks",Datenbasis!AM551,IF($O$3="Schlurfende Untote",Datenbasis!AM570,IF($O$3="Skaven",Datenbasis!AM589,F175))))))))</f>
        <v/>
      </c>
      <c r="G155" s="67" t="str">
        <f>IF($O$3="","",IF($O$3="Nurgle",Datenbasis!AN475,IF($O$3="Oger - DR",Datenbasis!AN494,IF($O$3="Oger - WS",Datenbasis!AN513,IF($O$3="Alte Welt Allianz",Datenbasis!AN532,IF($O$3="Orks",Datenbasis!AN551,IF($O$3="Schlurfende Untote",Datenbasis!AN570,IF($O$3="Skaven",Datenbasis!AN589,G175))))))))</f>
        <v/>
      </c>
      <c r="H155" s="67" t="str">
        <f>IF($O$3="","",IF($O$3="Nurgle",Datenbasis!AO475,IF($O$3="Oger - DR",Datenbasis!AO494,IF($O$3="Oger - WS",Datenbasis!AO513,IF($O$3="Alte Welt Allianz",Datenbasis!AO532,IF($O$3="Orks",Datenbasis!AO551,IF($O$3="Schlurfende Untote",Datenbasis!AO570,IF($O$3="Skaven",Datenbasis!AO589,H175))))))))</f>
        <v/>
      </c>
      <c r="I155" s="67" t="str">
        <f>IF($O$3="","",IF($O$3="Nurgle",Datenbasis!AP475,IF($O$3="Oger - DR",Datenbasis!AP494,IF($O$3="Oger - WS",Datenbasis!AP513,IF($O$3="Alte Welt Allianz",Datenbasis!AP532,IF($O$3="Orks",Datenbasis!AP551,IF($O$3="Schlurfende Untote",Datenbasis!AP570,IF($O$3="Skaven",Datenbasis!AP589,I175))))))))</f>
        <v/>
      </c>
      <c r="J155" s="542" t="str">
        <f>IF($O$3="","",IF($O$3="Nurgle",Datenbasis!AQ475,IF($O$3="Oger - DR",Datenbasis!AQ494,IF($O$3="Oger - WS",Datenbasis!AQ513,IF($O$3="Alte Welt Allianz",Datenbasis!AQ532,IF($O$3="Orks",Datenbasis!AQ551,IF($O$3="Schlurfende Untote",Datenbasis!AQ570,IF($O$3="Skaven",Datenbasis!AQ589,J175))))))))</f>
        <v/>
      </c>
      <c r="K155" s="542" t="str">
        <f>IF($O$3="","",IF($O$3="Nurgle",Datenbasis!AR475,IF($O$3="Oger - DR",Datenbasis!AR494,IF($O$3="Oger - WS",Datenbasis!AR513,IF($O$3="Alte Welt Allianz",Datenbasis!AR532,IF($O$3="Orks",Datenbasis!AR551,IF($O$3="Schlurfende Untote",Datenbasis!AR570,IF($O$3="Skaven",Datenbasis!AR589,""))))))))</f>
        <v/>
      </c>
      <c r="L155" s="542" t="str">
        <f>IF($O$3="","",IF($O$3="Nurgle",Datenbasis!AS475,IF($O$3="Oger - DR",Datenbasis!AS494,IF($O$3="Oger - WS",Datenbasis!AS513,IF($O$3="Alte Welt Allianz",Datenbasis!AS532,IF($O$3="Orks",Datenbasis!AS551,IF($O$3="Schlurfende Untote",Datenbasis!AS570,IF($O$3="Skaven",Datenbasis!AS589,""))))))))</f>
        <v/>
      </c>
      <c r="M155" s="542" t="str">
        <f>IF($O$3="","",IF($O$3="Nurgle",Datenbasis!AT475,IF($O$3="Oger - DR",Datenbasis!AT494,IF($O$3="Oger - WS",Datenbasis!AT513,IF($O$3="Alte Welt Allianz",Datenbasis!AT532,IF($O$3="Orks",Datenbasis!AT551,IF($O$3="Schlurfende Untote",Datenbasis!AT570,IF($O$3="Skaven",Datenbasis!AT589,""))))))))</f>
        <v/>
      </c>
      <c r="N155" s="542" t="str">
        <f>IF($O$3="","",IF($O$3="Nurgle",Datenbasis!AU475,IF($O$3="Oger - DR",Datenbasis!AU494,IF($O$3="Oger - WS",Datenbasis!AU513,IF($O$3="Alte Welt Allianz",Datenbasis!AU532,IF($O$3="Orks",Datenbasis!AU551,IF($O$3="Schlurfende Untote",Datenbasis!AU570,IF($O$3="Skaven",Datenbasis!AU589,""))))))))</f>
        <v/>
      </c>
      <c r="O155" s="66" t="str">
        <f>IF($O$3="","",IF($O$3="Nurgle",Datenbasis!AR475,IF($O$3="Oger - DR",Datenbasis!AR494,IF($O$3="Oger - WS",Datenbasis!AR513,IF($O$3="Alte Welt Allianz",Datenbasis!AR532,IF($O$3="Orks",Datenbasis!AR551,IF($O$3="Schlurfende Untote",Datenbasis!AR570,IF($O$3="Skaven",Datenbasis!AR589,O175))))))))</f>
        <v/>
      </c>
      <c r="P155" s="542" t="str">
        <f>IF($O$3="","",IF($O$3="Norse - Alte-Welt-Klassiker",Datenbasis!AU437,IF($O$3="Norse - Chaosliga",Datenbasis!AU456,IF($O$3="Gruftkönige",Datenbasis!AU285,IF($O$3="Vampire",Datenbasis!AU646,IF($O$3="Dämonen des Khorne",Datenbasis!AU383,IF($O$3="Slann",Datenbasis!AU722,IF($O$3="Gnomes",Datenbasis!AS209,P175))))))))</f>
        <v/>
      </c>
      <c r="Q155" s="542" t="str">
        <f>IF($O$3="","",IF($O$3="Norse",Datenbasis!CR341,IF($O$3="Gruftkönige",Datenbasis!CR354,IF($O$3="Vampire",Datenbasis!CR367,IF($O$3="Dämonen des Khorne",Datenbasis!CR380,IF($O$3="Slann",Datenbasis!CR393,""))))))</f>
        <v/>
      </c>
      <c r="R155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55" s="542" t="str">
        <f>IF($O$3="","",IF($O$3="Norse",Datenbasis!CS341,IF($O$3="Gruftkönige",Datenbasis!CS354,IF($O$3="Vampire",Datenbasis!CS367,IF($O$3="Dämonen des Khorne",Datenbasis!CS380,IF($O$3="Slann",Datenbasis!CS393,""))))))</f>
        <v/>
      </c>
      <c r="T155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55" s="542" t="str">
        <f>IF($O$3="","",IF($O$3="Norse",Datenbasis!CW339,IF($O$3="Gruftkönige",Datenbasis!CW352,IF($O$3="Vampire",Datenbasis!CW365,IF($O$3="Dämonen des Khorne",Datenbasis!CW378,IF($O$3="Slann",Datenbasis!CW391,""))))))</f>
        <v/>
      </c>
      <c r="V155" s="542" t="str">
        <f>IF($O$3="","",IF($O$3="Norse",Datenbasis!CX339,IF($O$3="Gruftkönige",Datenbasis!CX352,IF($O$3="Vampire",Datenbasis!CX365,IF($O$3="Dämonen des Khorne",Datenbasis!CX378,IF($O$3="Slann",Datenbasis!CX391,""))))))</f>
        <v/>
      </c>
      <c r="W155" s="542" t="str">
        <f>IF($O$3="","",IF($O$3="Norse",Datenbasis!CY339,IF($O$3="Gruftkönige",Datenbasis!CY352,IF($O$3="Vampire",Datenbasis!CY365,IF($O$3="Dämonen des Khorne",Datenbasis!CY378,IF($O$3="Slann",Datenbasis!CY391,""))))))</f>
        <v/>
      </c>
      <c r="X155" s="542" t="str">
        <f>IF($O$3="","",IF($O$3="Norse",Datenbasis!CZ339,IF($O$3="Gruftkönige",Datenbasis!CZ352,IF($O$3="Vampire",Datenbasis!CZ365,IF($O$3="Dämonen des Khorne",Datenbasis!CZ378,IF($O$3="Slann",Datenbasis!CZ391,""))))))</f>
        <v/>
      </c>
    </row>
    <row r="156" spans="2:24" ht="15" thickBot="1" x14ac:dyDescent="0.35">
      <c r="B156" s="203">
        <v>19</v>
      </c>
      <c r="C156" s="204" t="str">
        <f>IF($O$3="","",IF($O$3="Nurgle",Datenbasis!AS476,IF($O$3="Oger - DR",Datenbasis!AS495,IF($O$3="Oger - WS",Datenbasis!AS514,IF($O$3="Alte Welt Allianz",Datenbasis!AS533,IF($O$3="Orks",Datenbasis!AS552,IF($O$3="Schlurfende Untote",Datenbasis!AS571,IF($O$3="Skaven",Datenbasis!AS590,C176))))))))</f>
        <v/>
      </c>
      <c r="D156" s="207" t="str">
        <f>IF($O$3="","",IF($O$3="Nurgle",Datenbasis!AK476,IF($O$3="Oger - DR",Datenbasis!AK495,IF($O$3="Oger - WS",Datenbasis!AK514,IF($O$3="Alte Welt Allianz",Datenbasis!AK533,IF($O$3="Orks",Datenbasis!AK552,IF($O$3="Schlurfende Untote",Datenbasis!AK571,IF($O$3="Skaven",Datenbasis!AK590,D176))))))))</f>
        <v/>
      </c>
      <c r="E156" s="67" t="str">
        <f>IF($O$3="","",IF($O$3="Nurgle",Datenbasis!AL476,IF($O$3="Oger - DR",Datenbasis!AL495,IF($O$3="Oger - WS",Datenbasis!AL514,IF($O$3="Alte Welt Allianz",Datenbasis!AL533,IF($O$3="Orks",Datenbasis!AL552,IF($O$3="Schlurfende Untote",Datenbasis!AL571,IF($O$3="Skaven",Datenbasis!AL590,E176))))))))</f>
        <v/>
      </c>
      <c r="F156" s="67" t="str">
        <f>IF($O$3="","",IF($O$3="Nurgle",Datenbasis!AM476,IF($O$3="Oger - DR",Datenbasis!AM495,IF($O$3="Oger - WS",Datenbasis!AM514,IF($O$3="Alte Welt Allianz",Datenbasis!AM533,IF($O$3="Orks",Datenbasis!AM552,IF($O$3="Schlurfende Untote",Datenbasis!AM571,IF($O$3="Skaven",Datenbasis!AM590,F176))))))))</f>
        <v/>
      </c>
      <c r="G156" s="67" t="str">
        <f>IF($O$3="","",IF($O$3="Nurgle",Datenbasis!AN476,IF($O$3="Oger - DR",Datenbasis!AN495,IF($O$3="Oger - WS",Datenbasis!AN514,IF($O$3="Alte Welt Allianz",Datenbasis!AN533,IF($O$3="Orks",Datenbasis!AN552,IF($O$3="Schlurfende Untote",Datenbasis!AN571,IF($O$3="Skaven",Datenbasis!AN590,G176))))))))</f>
        <v/>
      </c>
      <c r="H156" s="67" t="str">
        <f>IF($O$3="","",IF($O$3="Nurgle",Datenbasis!AO476,IF($O$3="Oger - DR",Datenbasis!AO495,IF($O$3="Oger - WS",Datenbasis!AO514,IF($O$3="Alte Welt Allianz",Datenbasis!AO533,IF($O$3="Orks",Datenbasis!AO552,IF($O$3="Schlurfende Untote",Datenbasis!AO571,IF($O$3="Skaven",Datenbasis!AO590,H176))))))))</f>
        <v/>
      </c>
      <c r="I156" s="67" t="str">
        <f>IF($O$3="","",IF($O$3="Nurgle",Datenbasis!AP476,IF($O$3="Oger - DR",Datenbasis!AP495,IF($O$3="Oger - WS",Datenbasis!AP514,IF($O$3="Alte Welt Allianz",Datenbasis!AP533,IF($O$3="Orks",Datenbasis!AP552,IF($O$3="Schlurfende Untote",Datenbasis!AP571,IF($O$3="Skaven",Datenbasis!AP590,I176))))))))</f>
        <v/>
      </c>
      <c r="J156" s="542" t="str">
        <f>IF($O$3="","",IF($O$3="Nurgle",Datenbasis!AQ476,IF($O$3="Oger - DR",Datenbasis!AQ495,IF($O$3="Oger - WS",Datenbasis!AQ514,IF($O$3="Alte Welt Allianz",Datenbasis!AQ533,IF($O$3="Orks",Datenbasis!AQ552,IF($O$3="Schlurfende Untote",Datenbasis!AQ571,IF($O$3="Skaven",Datenbasis!AQ590,J176))))))))</f>
        <v/>
      </c>
      <c r="K156" s="542" t="str">
        <f>IF($O$3="","",IF($O$3="Nurgle",Datenbasis!AR476,IF($O$3="Oger - DR",Datenbasis!AR495,IF($O$3="Oger - WS",Datenbasis!AR514,IF($O$3="Alte Welt Allianz",Datenbasis!AR533,IF($O$3="Orks",Datenbasis!AR552,IF($O$3="Schlurfende Untote",Datenbasis!AR571,IF($O$3="Skaven",Datenbasis!AR590,""))))))))</f>
        <v/>
      </c>
      <c r="L156" s="542" t="str">
        <f>IF($O$3="","",IF($O$3="Nurgle",Datenbasis!AS476,IF($O$3="Oger - DR",Datenbasis!AS495,IF($O$3="Oger - WS",Datenbasis!AS514,IF($O$3="Alte Welt Allianz",Datenbasis!AS533,IF($O$3="Orks",Datenbasis!AS552,IF($O$3="Schlurfende Untote",Datenbasis!AS571,IF($O$3="Skaven",Datenbasis!AS590,""))))))))</f>
        <v/>
      </c>
      <c r="M156" s="542" t="str">
        <f>IF($O$3="","",IF($O$3="Nurgle",Datenbasis!AT476,IF($O$3="Oger - DR",Datenbasis!AT495,IF($O$3="Oger - WS",Datenbasis!AT514,IF($O$3="Alte Welt Allianz",Datenbasis!AT533,IF($O$3="Orks",Datenbasis!AT552,IF($O$3="Schlurfende Untote",Datenbasis!AT571,IF($O$3="Skaven",Datenbasis!AT590,""))))))))</f>
        <v/>
      </c>
      <c r="N156" s="542" t="str">
        <f>IF($O$3="","",IF($O$3="Nurgle",Datenbasis!AU476,IF($O$3="Oger - DR",Datenbasis!AU495,IF($O$3="Oger - WS",Datenbasis!AU514,IF($O$3="Alte Welt Allianz",Datenbasis!AU533,IF($O$3="Orks",Datenbasis!AU552,IF($O$3="Schlurfende Untote",Datenbasis!AU571,IF($O$3="Skaven",Datenbasis!AU590,""))))))))</f>
        <v/>
      </c>
      <c r="O156" s="66" t="str">
        <f>IF($O$3="","",IF($O$3="Nurgle",Datenbasis!AR476,IF($O$3="Oger - DR",Datenbasis!AR495,IF($O$3="Oger - WS",Datenbasis!AR514,IF($O$3="Alte Welt Allianz",Datenbasis!AR533,IF($O$3="Orks",Datenbasis!AR552,IF($O$3="Schlurfende Untote",Datenbasis!AR571,IF($O$3="Skaven",Datenbasis!AR590,O176))))))))</f>
        <v/>
      </c>
      <c r="P156" s="542" t="str">
        <f>IF($O$3="","",IF($O$3="Norse - Alte-Welt-Klassiker",Datenbasis!AU438,IF($O$3="Norse - Chaosliga",Datenbasis!AU457,IF($O$3="Gruftkönige",Datenbasis!AU286,IF($O$3="Vampire",Datenbasis!AU647,IF($O$3="Dämonen des Khorne",Datenbasis!AU384,IF($O$3="Slann",Datenbasis!AU723,IF($O$3="Gnomes",Datenbasis!AS210,P176))))))))</f>
        <v/>
      </c>
      <c r="Q156" s="542" t="str">
        <f>IF($O$3="","",IF($O$3="Norse",Datenbasis!CR342,IF($O$3="Gruftkönige",Datenbasis!CR355,IF($O$3="Vampire",Datenbasis!CR368,IF($O$3="Dämonen des Khorne",Datenbasis!CR381,IF($O$3="Slann",Datenbasis!CR394,""))))))</f>
        <v/>
      </c>
      <c r="R156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S156" s="542" t="str">
        <f>IF($O$3="","",IF($O$3="Norse",Datenbasis!CS342,IF($O$3="Gruftkönige",Datenbasis!CS355,IF($O$3="Vampire",Datenbasis!CS368,IF($O$3="Dämonen des Khorne",Datenbasis!CS381,IF($O$3="Slann",Datenbasis!CS394,""))))))</f>
        <v/>
      </c>
      <c r="T156" s="542" t="str">
        <f>IF($O$3="","",IF($O$3="Norse",Datenbasis!#REF!,IF($O$3="Gruftkönige",Datenbasis!#REF!,IF($O$3="Vampire",Datenbasis!#REF!,IF($O$3="Dämonen des Khorne",Datenbasis!#REF!,IF($O$3="Slann",Datenbasis!#REF!,""))))))</f>
        <v/>
      </c>
      <c r="U156" s="542" t="str">
        <f>IF($O$3="","",IF($O$3="Norse",Datenbasis!CW340,IF($O$3="Gruftkönige",Datenbasis!CW353,IF($O$3="Vampire",Datenbasis!CW366,IF($O$3="Dämonen des Khorne",Datenbasis!CW379,IF($O$3="Slann",Datenbasis!CW392,""))))))</f>
        <v/>
      </c>
      <c r="V156" s="542" t="str">
        <f>IF($O$3="","",IF($O$3="Norse",Datenbasis!CX340,IF($O$3="Gruftkönige",Datenbasis!CX353,IF($O$3="Vampire",Datenbasis!CX366,IF($O$3="Dämonen des Khorne",Datenbasis!CX379,IF($O$3="Slann",Datenbasis!CX392,""))))))</f>
        <v/>
      </c>
      <c r="W156" s="542" t="str">
        <f>IF($O$3="","",IF($O$3="Norse",Datenbasis!CY340,IF($O$3="Gruftkönige",Datenbasis!CY353,IF($O$3="Vampire",Datenbasis!CY366,IF($O$3="Dämonen des Khorne",Datenbasis!CY379,IF($O$3="Slann",Datenbasis!CY392,""))))))</f>
        <v/>
      </c>
      <c r="X156" s="542" t="str">
        <f>IF($O$3="","",IF($O$3="Norse",Datenbasis!CZ340,IF($O$3="Gruftkönige",Datenbasis!CZ353,IF($O$3="Vampire",Datenbasis!CZ366,IF($O$3="Dämonen des Khorne",Datenbasis!CZ379,IF($O$3="Slann",Datenbasis!CZ392,""))))))</f>
        <v/>
      </c>
    </row>
    <row r="157" spans="2:24" ht="15" thickBot="1" x14ac:dyDescent="0.35"/>
    <row r="158" spans="2:24" x14ac:dyDescent="0.3">
      <c r="B158" s="203">
        <v>1</v>
      </c>
      <c r="C158" s="204" t="str">
        <f>IF($O$3="","",IF($O$3="Rotzlinge",Datenbasis!AS591,IF($O$3="Unterweltbewohner",Datenbasis!AS610,IF($O$3="Vampire",Datenbasis!AS629,IF($O$3="Waldelfen - LdE",Datenbasis!AS648,IF($O$3="Waldelfen - WL",Datenbasis!AS667,IF($O$3="Zwerge",Datenbasis!AS686,IF($O$3="Slann",Datenbasis!AS705,""))))))))</f>
        <v/>
      </c>
      <c r="D158" s="205" t="str">
        <f>IF($O$3="","",IF($O$3="Rotzlinge",Datenbasis!AK591,IF($O$3="Unterweltbewohner",Datenbasis!AK610,IF($O$3="Vampire",Datenbasis!AK629,IF($O$3="Waldelfen - LdE",Datenbasis!AK648,IF($O$3="Waldelfen - WL",Datenbasis!AK667,IF($O$3="Zwerge",Datenbasis!AK686,IF($O$3="Slann",Datenbasis!AK705,""))))))))</f>
        <v/>
      </c>
      <c r="E158" s="67" t="str">
        <f>IF($O$3="","",IF($O$3="Rotzlinge",Datenbasis!AL591,IF($O$3="Unterweltbewohner",Datenbasis!AL610,IF($O$3="Vampire",Datenbasis!AL629,IF($O$3="Waldelfen - LdE",Datenbasis!AL648,IF($O$3="Waldelfen - WL",Datenbasis!AL667,IF($O$3="Zwerge",Datenbasis!AL686,IF($O$3="Slann",Datenbasis!AL705,""))))))))</f>
        <v/>
      </c>
      <c r="F158" s="67" t="str">
        <f>IF($O$3="","",IF($O$3="Rotzlinge",Datenbasis!AM591,IF($O$3="Unterweltbewohner",Datenbasis!AM610,IF($O$3="Vampire",Datenbasis!AM629,IF($O$3="Waldelfen - LdE",Datenbasis!AM648,IF($O$3="Waldelfen - WL",Datenbasis!AM667,IF($O$3="Zwerge",Datenbasis!AM686,IF($O$3="Slann",Datenbasis!AM705,""))))))))</f>
        <v/>
      </c>
      <c r="G158" s="67" t="str">
        <f>IF($O$3="","",IF($O$3="Rotzlinge",Datenbasis!AN591,IF($O$3="Unterweltbewohner",Datenbasis!AN610,IF($O$3="Vampire",Datenbasis!AN629,IF($O$3="Waldelfen - LdE",Datenbasis!AN648,IF($O$3="Waldelfen - WL",Datenbasis!AN667,IF($O$3="Zwerge",Datenbasis!AN686,IF($O$3="Slann",Datenbasis!AN705,""))))))))</f>
        <v/>
      </c>
      <c r="H158" s="67" t="str">
        <f>IF($O$3="","",IF($O$3="Rotzlinge",Datenbasis!AO591,IF($O$3="Unterweltbewohner",Datenbasis!AO610,IF($O$3="Vampire",Datenbasis!AO629,IF($O$3="Waldelfen - LdE",Datenbasis!AO648,IF($O$3="Waldelfen - WL",Datenbasis!AO667,IF($O$3="Zwerge",Datenbasis!AO686,IF($O$3="Slann",Datenbasis!AO705,""))))))))</f>
        <v/>
      </c>
      <c r="I158" s="67" t="str">
        <f>IF($O$3="","",IF($O$3="Rotzlinge",Datenbasis!AP591,IF($O$3="Unterweltbewohner",Datenbasis!AP610,IF($O$3="Vampire",Datenbasis!AP629,IF($O$3="Waldelfen - LdE",Datenbasis!AP648,IF($O$3="Waldelfen - WL",Datenbasis!AP667,IF($O$3="Zwerge",Datenbasis!AP686,IF($O$3="Slann",Datenbasis!AP705,""))))))))</f>
        <v/>
      </c>
      <c r="J158" s="542" t="str">
        <f>IF($O$3="","",IF($O$3="Rotzlinge",Datenbasis!AQ591,IF($O$3="Unterweltbewohner",Datenbasis!AQ610,IF($O$3="Vampire",Datenbasis!AQ629,IF($O$3="Waldelfen - LdE",Datenbasis!AQ648,IF($O$3="Waldelfen - WL",Datenbasis!AQ667,IF($O$3="Zwerge",Datenbasis!AQ686,IF($O$3="Slann",Datenbasis!AQ705,""))))))))</f>
        <v/>
      </c>
      <c r="K158" s="542" t="str">
        <f>IF($O$3="","",IF($O$3="Rotzlinge",Datenbasis!AR591,IF($O$3="Unterweltbewohner",Datenbasis!AR610,IF($O$3="Vampire",Datenbasis!AR629,IF($O$3="Waldelfen - LdE",Datenbasis!AR648,IF($O$3="Waldelfen - WL",Datenbasis!AR667,IF($O$3="Zwerge",Datenbasis!AR686,IF($O$3="Slann",Datenbasis!AR705,""))))))))</f>
        <v/>
      </c>
      <c r="L158" s="542" t="str">
        <f>IF($O$3="","",IF($O$3="Rotzlinge",Datenbasis!AS591,IF($O$3="Unterweltbewohner",Datenbasis!AS610,IF($O$3="Vampire",Datenbasis!AS629,IF($O$3="Waldelfen - LdE",Datenbasis!AS648,IF($O$3="Waldelfen - WL",Datenbasis!AS667,IF($O$3="Zwerge",Datenbasis!AS686,IF($O$3="Slann",Datenbasis!AS705,""))))))))</f>
        <v/>
      </c>
      <c r="M158" s="542" t="str">
        <f>IF($O$3="","",IF($O$3="Rotzlinge",Datenbasis!AT591,IF($O$3="Unterweltbewohner",Datenbasis!AT610,IF($O$3="Vampire",Datenbasis!AT629,IF($O$3="Waldelfen - LdE",Datenbasis!AT648,IF($O$3="Waldelfen - WL",Datenbasis!AT667,IF($O$3="Zwerge",Datenbasis!AT686,IF($O$3="Slann",Datenbasis!AT705,""))))))))</f>
        <v/>
      </c>
      <c r="N158" s="542" t="str">
        <f>IF($O$3="","",IF($O$3="Rotzlinge",Datenbasis!AU591,IF($O$3="Unterweltbewohner",Datenbasis!AU610,IF($O$3="Vampire",Datenbasis!AU629,IF($O$3="Waldelfen - LdE",Datenbasis!AU648,IF($O$3="Waldelfen - WL",Datenbasis!AU667,IF($O$3="Zwerge",Datenbasis!AU686,IF($O$3="Slann",Datenbasis!AU705,""))))))))</f>
        <v/>
      </c>
      <c r="O158" s="66" t="str">
        <f>IF($O$3="","",IF($O$3="Rotzlinge",Datenbasis!AR591,IF($O$3="Unterweltbewohner",Datenbasis!AR610,IF($O$3="Vampire",Datenbasis!AR629,IF($O$3="Waldelfen - LdE",Datenbasis!AR648,IF($O$3="Waldelfen - WL",Datenbasis!AR667,IF($O$3="Zwerge",Datenbasis!AR686,IF($O$3="Slann",Datenbasis!AR705,""))))))))</f>
        <v/>
      </c>
      <c r="P158" s="542" t="str">
        <f>IF($O$3="","",IF($O$3="Rotzlinge",Datenbasis!AS591,IF($O$3="Unterweltbewohner",Datenbasis!AS610,IF($O$3="Vampire",Datenbasis!AS629,IF($O$3="Waldelfen - LdE",Datenbasis!AS648,IF($O$3="Waldelfen - WL",Datenbasis!AS667,IF($O$3="Zwerge",Datenbasis!AS686,IF($O$3="Slann",Datenbasis!AS705,""))))))))</f>
        <v/>
      </c>
      <c r="Q158" s="542" t="str">
        <f>IF($O$3="","",IF($O$3="Rotzlinge",Datenbasis!AX591,IF($O$3="Unterweltbewohner",Datenbasis!AX610,IF($O$3="Vampire",Datenbasis!AX629,IF($O$3="Waldelfen - LdE",Datenbasis!AX648,IF($O$3="Waldelfen - WL",Datenbasis!AX667,IF($O$3="Zwerge",Datenbasis!AX686,IF($O$3="Slann",Datenbasis!AX705,""))))))))</f>
        <v/>
      </c>
      <c r="R158" s="542" t="str">
        <f>IF($O$3="","",IF($O$3="Rotzlinge",Datenbasis!AY591,IF($O$3="Unterweltbewohner",Datenbasis!AY610,IF($O$3="Vampire",Datenbasis!AY629,IF($O$3="Waldelfen - LdE",Datenbasis!AY648,IF($O$3="Waldelfen - WL",Datenbasis!AY667,IF($O$3="Zwerge",Datenbasis!AY686,IF($O$3="Slann",Datenbasis!AY705,""))))))))</f>
        <v/>
      </c>
      <c r="S158" s="542" t="str">
        <f>IF($O$3="","",IF($O$3="Rotzlinge",Datenbasis!AZ591,IF($O$3="Unterweltbewohner",Datenbasis!AZ610,IF($O$3="Vampire",Datenbasis!AZ629,IF($O$3="Waldelfen - LdE",Datenbasis!AZ648,IF($O$3="Waldelfen - WL",Datenbasis!AZ667,IF($O$3="Zwerge",Datenbasis!AZ686,IF($O$3="Slann",Datenbasis!AZ705,""))))))))</f>
        <v/>
      </c>
      <c r="T158" s="542" t="str">
        <f>IF($O$3="","",IF($O$3="Rotzlinge",Datenbasis!BA591,IF($O$3="Unterweltbewohner",Datenbasis!BA610,IF($O$3="Vampire",Datenbasis!BA629,IF($O$3="Waldelfen - LdE",Datenbasis!BA648,IF($O$3="Waldelfen - WL",Datenbasis!BA667,IF($O$3="Zwerge",Datenbasis!BA686,IF($O$3="Slann",Datenbasis!BA705,""))))))))</f>
        <v/>
      </c>
      <c r="U158" s="542" t="str">
        <f>IF($O$3="","",IF($O$3="Rotzlinge",Datenbasis!BB591,IF($O$3="Unterweltbewohner",Datenbasis!BB610,IF($O$3="Vampire",Datenbasis!BB629,IF($O$3="Waldelfen - LdE",Datenbasis!BB648,IF($O$3="Waldelfen - WL",Datenbasis!BB667,IF($O$3="Zwerge",Datenbasis!BB686,IF($O$3="Slann",Datenbasis!BB705,""))))))))</f>
        <v/>
      </c>
      <c r="V158" s="542" t="str">
        <f>IF($O$3="","",IF($O$3="Rotzlinge",Datenbasis!BC591,IF($O$3="Unterweltbewohner",Datenbasis!BC610,IF($O$3="Vampire",Datenbasis!BC629,IF($O$3="Waldelfen - LdE",Datenbasis!BC648,IF($O$3="Waldelfen - WL",Datenbasis!BC667,IF($O$3="Zwerge",Datenbasis!BC686,IF($O$3="Slann",Datenbasis!BC705,""))))))))</f>
        <v/>
      </c>
      <c r="W158" s="542" t="str">
        <f>IF($O$3="","",IF($O$3="Rotzlinge",Datenbasis!BD591,IF($O$3="Unterweltbewohner",Datenbasis!BD610,IF($O$3="Vampire",Datenbasis!BD629,IF($O$3="Waldelfen - LdE",Datenbasis!BD648,IF($O$3="Waldelfen - WL",Datenbasis!BD667,IF($O$3="Zwerge",Datenbasis!BD686,IF($O$3="Slann",Datenbasis!BD705,""))))))))</f>
        <v/>
      </c>
      <c r="X158" s="542" t="str">
        <f>IF($O$3="","",IF($O$3="Rotzlinge",Datenbasis!BE591,IF($O$3="Unterweltbewohner",Datenbasis!BE610,IF($O$3="Vampire",Datenbasis!BE629,IF($O$3="Waldelfen - LdE",Datenbasis!BE648,IF($O$3="Waldelfen - WL",Datenbasis!BE667,IF($O$3="Zwerge",Datenbasis!BE686,IF($O$3="Slann",Datenbasis!BE705,""))))))))</f>
        <v/>
      </c>
    </row>
    <row r="159" spans="2:24" x14ac:dyDescent="0.3">
      <c r="B159" s="203">
        <v>2</v>
      </c>
      <c r="C159" s="204" t="str">
        <f>IF($O$3="","",IF($O$3="Rotzlinge",Datenbasis!AS592,IF($O$3="Unterweltbewohner",Datenbasis!AS611,IF($O$3="Vampire",Datenbasis!AS630,IF($O$3="Waldelfen - LdE",Datenbasis!AS649,IF($O$3="Waldelfen - WL",Datenbasis!AS668,IF($O$3="Zwerge",Datenbasis!AS687,IF($O$3="Slann",Datenbasis!AS706,""))))))))</f>
        <v/>
      </c>
      <c r="D159" s="206" t="str">
        <f>IF($O$3="","",IF($O$3="Rotzlinge",Datenbasis!AK592,IF($O$3="Unterweltbewohner",Datenbasis!AK611,IF($O$3="Vampire",Datenbasis!AK630,IF($O$3="Waldelfen - LdE",Datenbasis!AK649,IF($O$3="Waldelfen - WL",Datenbasis!AK668,IF($O$3="Zwerge",Datenbasis!AK687,IF($O$3="Slann",Datenbasis!AK706,""))))))))</f>
        <v/>
      </c>
      <c r="E159" s="67" t="str">
        <f>IF($O$3="","",IF($O$3="Rotzlinge",Datenbasis!AL592,IF($O$3="Unterweltbewohner",Datenbasis!AL611,IF($O$3="Vampire",Datenbasis!AL630,IF($O$3="Waldelfen - LdE",Datenbasis!AL649,IF($O$3="Waldelfen - WL",Datenbasis!AL668,IF($O$3="Zwerge",Datenbasis!AL687,IF($O$3="Slann",Datenbasis!AL706,""))))))))</f>
        <v/>
      </c>
      <c r="F159" s="67" t="str">
        <f>IF($O$3="","",IF($O$3="Rotzlinge",Datenbasis!AM592,IF($O$3="Unterweltbewohner",Datenbasis!AM611,IF($O$3="Vampire",Datenbasis!AM630,IF($O$3="Waldelfen - LdE",Datenbasis!AM649,IF($O$3="Waldelfen - WL",Datenbasis!AM668,IF($O$3="Zwerge",Datenbasis!AM687,IF($O$3="Slann",Datenbasis!AM706,""))))))))</f>
        <v/>
      </c>
      <c r="G159" s="67" t="str">
        <f>IF($O$3="","",IF($O$3="Rotzlinge",Datenbasis!AN592,IF($O$3="Unterweltbewohner",Datenbasis!AN611,IF($O$3="Vampire",Datenbasis!AN630,IF($O$3="Waldelfen - LdE",Datenbasis!AN649,IF($O$3="Waldelfen - WL",Datenbasis!AN668,IF($O$3="Zwerge",Datenbasis!AN687,IF($O$3="Slann",Datenbasis!AN706,""))))))))</f>
        <v/>
      </c>
      <c r="H159" s="67" t="str">
        <f>IF($O$3="","",IF($O$3="Rotzlinge",Datenbasis!AO592,IF($O$3="Unterweltbewohner",Datenbasis!AO611,IF($O$3="Vampire",Datenbasis!AO630,IF($O$3="Waldelfen - LdE",Datenbasis!AO649,IF($O$3="Waldelfen - WL",Datenbasis!AO668,IF($O$3="Zwerge",Datenbasis!AO687,IF($O$3="Slann",Datenbasis!AO706,""))))))))</f>
        <v/>
      </c>
      <c r="I159" s="67" t="str">
        <f>IF($O$3="","",IF($O$3="Rotzlinge",Datenbasis!AP592,IF($O$3="Unterweltbewohner",Datenbasis!AP611,IF($O$3="Vampire",Datenbasis!AP630,IF($O$3="Waldelfen - LdE",Datenbasis!AP649,IF($O$3="Waldelfen - WL",Datenbasis!AP668,IF($O$3="Zwerge",Datenbasis!AP687,IF($O$3="Slann",Datenbasis!AP706,""))))))))</f>
        <v/>
      </c>
      <c r="J159" s="542" t="str">
        <f>IF($O$3="","",IF($O$3="Rotzlinge",Datenbasis!AQ592,IF($O$3="Unterweltbewohner",Datenbasis!AQ611,IF($O$3="Vampire",Datenbasis!AQ630,IF($O$3="Waldelfen - LdE",Datenbasis!AQ649,IF($O$3="Waldelfen - WL",Datenbasis!AQ668,IF($O$3="Zwerge",Datenbasis!AQ687,IF($O$3="Slann",Datenbasis!AQ706,""))))))))</f>
        <v/>
      </c>
      <c r="K159" s="542" t="str">
        <f>IF($O$3="","",IF($O$3="Rotzlinge",Datenbasis!AR592,IF($O$3="Unterweltbewohner",Datenbasis!AR611,IF($O$3="Vampire",Datenbasis!AR630,IF($O$3="Waldelfen - LdE",Datenbasis!AR649,IF($O$3="Waldelfen - WL",Datenbasis!AR668,IF($O$3="Zwerge",Datenbasis!AR687,IF($O$3="Slann",Datenbasis!AR706,""))))))))</f>
        <v/>
      </c>
      <c r="L159" s="542" t="str">
        <f>IF($O$3="","",IF($O$3="Rotzlinge",Datenbasis!AS592,IF($O$3="Unterweltbewohner",Datenbasis!AS611,IF($O$3="Vampire",Datenbasis!AS630,IF($O$3="Waldelfen - LdE",Datenbasis!AS649,IF($O$3="Waldelfen - WL",Datenbasis!AS668,IF($O$3="Zwerge",Datenbasis!AS687,IF($O$3="Slann",Datenbasis!AS706,""))))))))</f>
        <v/>
      </c>
      <c r="M159" s="542" t="str">
        <f>IF($O$3="","",IF($O$3="Rotzlinge",Datenbasis!AT592,IF($O$3="Unterweltbewohner",Datenbasis!AT611,IF($O$3="Vampire",Datenbasis!AT630,IF($O$3="Waldelfen - LdE",Datenbasis!AT649,IF($O$3="Waldelfen - WL",Datenbasis!AT668,IF($O$3="Zwerge",Datenbasis!AT687,IF($O$3="Slann",Datenbasis!AT706,""))))))))</f>
        <v/>
      </c>
      <c r="N159" s="542" t="str">
        <f>IF($O$3="","",IF($O$3="Rotzlinge",Datenbasis!AU592,IF($O$3="Unterweltbewohner",Datenbasis!AU611,IF($O$3="Vampire",Datenbasis!AU630,IF($O$3="Waldelfen - LdE",Datenbasis!AU649,IF($O$3="Waldelfen - WL",Datenbasis!AU668,IF($O$3="Zwerge",Datenbasis!AU687,IF($O$3="Slann",Datenbasis!AU706,""))))))))</f>
        <v/>
      </c>
      <c r="O159" s="66" t="str">
        <f>IF($O$3="","",IF($O$3="Rotzlinge",Datenbasis!AR592,IF($O$3="Unterweltbewohner",Datenbasis!AR611,IF($O$3="Vampire",Datenbasis!AR630,IF($O$3="Waldelfen - LdE",Datenbasis!AR649,IF($O$3="Waldelfen - WL",Datenbasis!AR668,IF($O$3="Zwerge",Datenbasis!AR687,IF($O$3="Slann",Datenbasis!AR706,""))))))))</f>
        <v/>
      </c>
      <c r="P159" s="542" t="str">
        <f>IF($O$3="","",IF($O$3="Rotzlinge",Datenbasis!AS592,IF($O$3="Unterweltbewohner",Datenbasis!AS611,IF($O$3="Vampire",Datenbasis!AS630,IF($O$3="Waldelfen - LdE",Datenbasis!AS649,IF($O$3="Waldelfen - WL",Datenbasis!AS668,IF($O$3="Zwerge",Datenbasis!AS687,IF($O$3="Slann",Datenbasis!AS706,""))))))))</f>
        <v/>
      </c>
      <c r="Q159" s="542" t="str">
        <f>IF($O$3="","",IF($O$3="Rotzlinge",Datenbasis!AX592,IF($O$3="Unterweltbewohner",Datenbasis!AX611,IF($O$3="Vampire",Datenbasis!AX630,IF($O$3="Waldelfen - LdE",Datenbasis!AX649,IF($O$3="Waldelfen - WL",Datenbasis!AX668,IF($O$3="Zwerge",Datenbasis!AX687,IF($O$3="Slann",Datenbasis!AX706,""))))))))</f>
        <v/>
      </c>
      <c r="R159" s="542" t="str">
        <f>IF($O$3="","",IF($O$3="Rotzlinge",Datenbasis!AY592,IF($O$3="Unterweltbewohner",Datenbasis!AY611,IF($O$3="Vampire",Datenbasis!AY630,IF($O$3="Waldelfen - LdE",Datenbasis!AY649,IF($O$3="Waldelfen - WL",Datenbasis!AY668,IF($O$3="Zwerge",Datenbasis!AY687,IF($O$3="Slann",Datenbasis!AY706,""))))))))</f>
        <v/>
      </c>
      <c r="S159" s="542" t="str">
        <f>IF($O$3="","",IF($O$3="Rotzlinge",Datenbasis!AZ592,IF($O$3="Unterweltbewohner",Datenbasis!AZ611,IF($O$3="Vampire",Datenbasis!AZ630,IF($O$3="Waldelfen - LdE",Datenbasis!AZ649,IF($O$3="Waldelfen - WL",Datenbasis!AZ668,IF($O$3="Zwerge",Datenbasis!AZ687,IF($O$3="Slann",Datenbasis!AZ706,""))))))))</f>
        <v/>
      </c>
      <c r="T159" s="542" t="str">
        <f>IF($O$3="","",IF($O$3="Rotzlinge",Datenbasis!BA592,IF($O$3="Unterweltbewohner",Datenbasis!BA611,IF($O$3="Vampire",Datenbasis!BA630,IF($O$3="Waldelfen - LdE",Datenbasis!BA649,IF($O$3="Waldelfen - WL",Datenbasis!BA668,IF($O$3="Zwerge",Datenbasis!BA687,IF($O$3="Slann",Datenbasis!BA706,""))))))))</f>
        <v/>
      </c>
      <c r="U159" s="542" t="str">
        <f>IF($O$3="","",IF($O$3="Rotzlinge",Datenbasis!BB592,IF($O$3="Unterweltbewohner",Datenbasis!BB611,IF($O$3="Vampire",Datenbasis!BB630,IF($O$3="Waldelfen - LdE",Datenbasis!BB649,IF($O$3="Waldelfen - WL",Datenbasis!BB668,IF($O$3="Zwerge",Datenbasis!BB687,IF($O$3="Slann",Datenbasis!BB706,""))))))))</f>
        <v/>
      </c>
      <c r="V159" s="542" t="str">
        <f>IF($O$3="","",IF($O$3="Rotzlinge",Datenbasis!BC592,IF($O$3="Unterweltbewohner",Datenbasis!BC611,IF($O$3="Vampire",Datenbasis!BC630,IF($O$3="Waldelfen - LdE",Datenbasis!BC649,IF($O$3="Waldelfen - WL",Datenbasis!BC668,IF($O$3="Zwerge",Datenbasis!BC687,IF($O$3="Slann",Datenbasis!BC706,""))))))))</f>
        <v/>
      </c>
      <c r="W159" s="542" t="str">
        <f>IF($O$3="","",IF($O$3="Rotzlinge",Datenbasis!BD592,IF($O$3="Unterweltbewohner",Datenbasis!BD611,IF($O$3="Vampire",Datenbasis!BD630,IF($O$3="Waldelfen - LdE",Datenbasis!BD649,IF($O$3="Waldelfen - WL",Datenbasis!BD668,IF($O$3="Zwerge",Datenbasis!BD687,IF($O$3="Slann",Datenbasis!BD706,""))))))))</f>
        <v/>
      </c>
      <c r="X159" s="542" t="str">
        <f>IF($O$3="","",IF($O$3="Rotzlinge",Datenbasis!BE592,IF($O$3="Unterweltbewohner",Datenbasis!BE611,IF($O$3="Vampire",Datenbasis!BE630,IF($O$3="Waldelfen - LdE",Datenbasis!BE649,IF($O$3="Waldelfen - WL",Datenbasis!BE668,IF($O$3="Zwerge",Datenbasis!BE687,IF($O$3="Slann",Datenbasis!BE706,""))))))))</f>
        <v/>
      </c>
    </row>
    <row r="160" spans="2:24" x14ac:dyDescent="0.3">
      <c r="B160" s="203">
        <v>3</v>
      </c>
      <c r="C160" s="204" t="str">
        <f>IF($O$3="","",IF($O$3="Rotzlinge",Datenbasis!AS593,IF($O$3="Unterweltbewohner",Datenbasis!AS612,IF($O$3="Vampire",Datenbasis!AS631,IF($O$3="Waldelfen - LdE",Datenbasis!AS650,IF($O$3="Waldelfen - WL",Datenbasis!AS669,IF($O$3="Zwerge",Datenbasis!AS688,IF($O$3="Slann",Datenbasis!AS707,""))))))))</f>
        <v/>
      </c>
      <c r="D160" s="206" t="str">
        <f>IF($O$3="","",IF($O$3="Rotzlinge",Datenbasis!AK593,IF($O$3="Unterweltbewohner",Datenbasis!AK612,IF($O$3="Vampire",Datenbasis!AK631,IF($O$3="Waldelfen - LdE",Datenbasis!AK650,IF($O$3="Waldelfen - WL",Datenbasis!AK669,IF($O$3="Zwerge",Datenbasis!AK688,IF($O$3="Slann",Datenbasis!AK707,""))))))))</f>
        <v/>
      </c>
      <c r="E160" s="67" t="str">
        <f>IF($O$3="","",IF($O$3="Rotzlinge",Datenbasis!AL593,IF($O$3="Unterweltbewohner",Datenbasis!AL612,IF($O$3="Vampire",Datenbasis!AL631,IF($O$3="Waldelfen - LdE",Datenbasis!AL650,IF($O$3="Waldelfen - WL",Datenbasis!AL669,IF($O$3="Zwerge",Datenbasis!AL688,IF($O$3="Slann",Datenbasis!AL707,""))))))))</f>
        <v/>
      </c>
      <c r="F160" s="67" t="str">
        <f>IF($O$3="","",IF($O$3="Rotzlinge",Datenbasis!AM593,IF($O$3="Unterweltbewohner",Datenbasis!AM612,IF($O$3="Vampire",Datenbasis!AM631,IF($O$3="Waldelfen - LdE",Datenbasis!AM650,IF($O$3="Waldelfen - WL",Datenbasis!AM669,IF($O$3="Zwerge",Datenbasis!AM688,IF($O$3="Slann",Datenbasis!AM707,""))))))))</f>
        <v/>
      </c>
      <c r="G160" s="67" t="str">
        <f>IF($O$3="","",IF($O$3="Rotzlinge",Datenbasis!AN593,IF($O$3="Unterweltbewohner",Datenbasis!AN612,IF($O$3="Vampire",Datenbasis!AN631,IF($O$3="Waldelfen - LdE",Datenbasis!AN650,IF($O$3="Waldelfen - WL",Datenbasis!AN669,IF($O$3="Zwerge",Datenbasis!AN688,IF($O$3="Slann",Datenbasis!AN707,""))))))))</f>
        <v/>
      </c>
      <c r="H160" s="67" t="str">
        <f>IF($O$3="","",IF($O$3="Rotzlinge",Datenbasis!AO593,IF($O$3="Unterweltbewohner",Datenbasis!AO612,IF($O$3="Vampire",Datenbasis!AO631,IF($O$3="Waldelfen - LdE",Datenbasis!AO650,IF($O$3="Waldelfen - WL",Datenbasis!AO669,IF($O$3="Zwerge",Datenbasis!AO688,IF($O$3="Slann",Datenbasis!AO707,""))))))))</f>
        <v/>
      </c>
      <c r="I160" s="67" t="str">
        <f>IF($O$3="","",IF($O$3="Rotzlinge",Datenbasis!AP593,IF($O$3="Unterweltbewohner",Datenbasis!AP612,IF($O$3="Vampire",Datenbasis!AP631,IF($O$3="Waldelfen - LdE",Datenbasis!AP650,IF($O$3="Waldelfen - WL",Datenbasis!AP669,IF($O$3="Zwerge",Datenbasis!AP688,IF($O$3="Slann",Datenbasis!AP707,""))))))))</f>
        <v/>
      </c>
      <c r="J160" s="542" t="str">
        <f>IF($O$3="","",IF($O$3="Rotzlinge",Datenbasis!AQ593,IF($O$3="Unterweltbewohner",Datenbasis!AQ612,IF($O$3="Vampire",Datenbasis!AQ631,IF($O$3="Waldelfen - LdE",Datenbasis!AQ650,IF($O$3="Waldelfen - WL",Datenbasis!AQ669,IF($O$3="Zwerge",Datenbasis!AQ688,IF($O$3="Slann",Datenbasis!AQ707,""))))))))</f>
        <v/>
      </c>
      <c r="K160" s="542" t="str">
        <f>IF($O$3="","",IF($O$3="Rotzlinge",Datenbasis!AR593,IF($O$3="Unterweltbewohner",Datenbasis!AR612,IF($O$3="Vampire",Datenbasis!AR631,IF($O$3="Waldelfen - LdE",Datenbasis!AR650,IF($O$3="Waldelfen - WL",Datenbasis!AR669,IF($O$3="Zwerge",Datenbasis!AR688,IF($O$3="Slann",Datenbasis!AR707,""))))))))</f>
        <v/>
      </c>
      <c r="L160" s="542" t="str">
        <f>IF($O$3="","",IF($O$3="Rotzlinge",Datenbasis!AS593,IF($O$3="Unterweltbewohner",Datenbasis!AS612,IF($O$3="Vampire",Datenbasis!AS631,IF($O$3="Waldelfen - LdE",Datenbasis!AS650,IF($O$3="Waldelfen - WL",Datenbasis!AS669,IF($O$3="Zwerge",Datenbasis!AS688,IF($O$3="Slann",Datenbasis!AS707,""))))))))</f>
        <v/>
      </c>
      <c r="M160" s="542" t="str">
        <f>IF($O$3="","",IF($O$3="Rotzlinge",Datenbasis!AT593,IF($O$3="Unterweltbewohner",Datenbasis!AT612,IF($O$3="Vampire",Datenbasis!AT631,IF($O$3="Waldelfen - LdE",Datenbasis!AT650,IF($O$3="Waldelfen - WL",Datenbasis!AT669,IF($O$3="Zwerge",Datenbasis!AT688,IF($O$3="Slann",Datenbasis!AT707,""))))))))</f>
        <v/>
      </c>
      <c r="N160" s="542" t="str">
        <f>IF($O$3="","",IF($O$3="Rotzlinge",Datenbasis!AU593,IF($O$3="Unterweltbewohner",Datenbasis!AU612,IF($O$3="Vampire",Datenbasis!AU631,IF($O$3="Waldelfen - LdE",Datenbasis!AU650,IF($O$3="Waldelfen - WL",Datenbasis!AU669,IF($O$3="Zwerge",Datenbasis!AU688,IF($O$3="Slann",Datenbasis!AU707,""))))))))</f>
        <v/>
      </c>
      <c r="O160" s="66" t="str">
        <f>IF($O$3="","",IF($O$3="Rotzlinge",Datenbasis!AR593,IF($O$3="Unterweltbewohner",Datenbasis!AR612,IF($O$3="Vampire",Datenbasis!AR631,IF($O$3="Waldelfen - LdE",Datenbasis!AR650,IF($O$3="Waldelfen - WL",Datenbasis!AR669,IF($O$3="Zwerge",Datenbasis!AR688,IF($O$3="Slann",Datenbasis!AR707,""))))))))</f>
        <v/>
      </c>
      <c r="P160" s="542" t="str">
        <f>IF($O$3="","",IF($O$3="Rotzlinge",Datenbasis!AS593,IF($O$3="Unterweltbewohner",Datenbasis!AS612,IF($O$3="Vampire",Datenbasis!AS631,IF($O$3="Waldelfen - LdE",Datenbasis!AS650,IF($O$3="Waldelfen - WL",Datenbasis!AS669,IF($O$3="Zwerge",Datenbasis!AS688,IF($O$3="Slann",Datenbasis!AS707,""))))))))</f>
        <v/>
      </c>
      <c r="Q160" s="542" t="str">
        <f>IF($O$3="","",IF($O$3="Rotzlinge",Datenbasis!AX593,IF($O$3="Unterweltbewohner",Datenbasis!AX612,IF($O$3="Vampire",Datenbasis!AX631,IF($O$3="Waldelfen - LdE",Datenbasis!AX650,IF($O$3="Waldelfen - WL",Datenbasis!AX669,IF($O$3="Zwerge",Datenbasis!AX688,IF($O$3="Slann",Datenbasis!AX707,""))))))))</f>
        <v/>
      </c>
      <c r="R160" s="542" t="str">
        <f>IF($O$3="","",IF($O$3="Rotzlinge",Datenbasis!AY593,IF($O$3="Unterweltbewohner",Datenbasis!AY612,IF($O$3="Vampire",Datenbasis!AY631,IF($O$3="Waldelfen - LdE",Datenbasis!AY650,IF($O$3="Waldelfen - WL",Datenbasis!AY669,IF($O$3="Zwerge",Datenbasis!AY688,IF($O$3="Slann",Datenbasis!AY707,""))))))))</f>
        <v/>
      </c>
      <c r="S160" s="542" t="str">
        <f>IF($O$3="","",IF($O$3="Rotzlinge",Datenbasis!AZ593,IF($O$3="Unterweltbewohner",Datenbasis!AZ612,IF($O$3="Vampire",Datenbasis!AZ631,IF($O$3="Waldelfen - LdE",Datenbasis!AZ650,IF($O$3="Waldelfen - WL",Datenbasis!AZ669,IF($O$3="Zwerge",Datenbasis!AZ688,IF($O$3="Slann",Datenbasis!AZ707,""))))))))</f>
        <v/>
      </c>
      <c r="T160" s="542" t="str">
        <f>IF($O$3="","",IF($O$3="Rotzlinge",Datenbasis!BA593,IF($O$3="Unterweltbewohner",Datenbasis!BA612,IF($O$3="Vampire",Datenbasis!BA631,IF($O$3="Waldelfen - LdE",Datenbasis!BA650,IF($O$3="Waldelfen - WL",Datenbasis!BA669,IF($O$3="Zwerge",Datenbasis!BA688,IF($O$3="Slann",Datenbasis!BA707,""))))))))</f>
        <v/>
      </c>
      <c r="U160" s="542" t="str">
        <f>IF($O$3="","",IF($O$3="Rotzlinge",Datenbasis!BB593,IF($O$3="Unterweltbewohner",Datenbasis!BB612,IF($O$3="Vampire",Datenbasis!BB631,IF($O$3="Waldelfen - LdE",Datenbasis!BB650,IF($O$3="Waldelfen - WL",Datenbasis!BB669,IF($O$3="Zwerge",Datenbasis!BB688,IF($O$3="Slann",Datenbasis!BB707,""))))))))</f>
        <v/>
      </c>
      <c r="V160" s="542" t="str">
        <f>IF($O$3="","",IF($O$3="Rotzlinge",Datenbasis!BC593,IF($O$3="Unterweltbewohner",Datenbasis!BC612,IF($O$3="Vampire",Datenbasis!BC631,IF($O$3="Waldelfen - LdE",Datenbasis!BC650,IF($O$3="Waldelfen - WL",Datenbasis!BC669,IF($O$3="Zwerge",Datenbasis!BC688,IF($O$3="Slann",Datenbasis!BC707,""))))))))</f>
        <v/>
      </c>
      <c r="W160" s="542" t="str">
        <f>IF($O$3="","",IF($O$3="Rotzlinge",Datenbasis!BD593,IF($O$3="Unterweltbewohner",Datenbasis!BD612,IF($O$3="Vampire",Datenbasis!BD631,IF($O$3="Waldelfen - LdE",Datenbasis!BD650,IF($O$3="Waldelfen - WL",Datenbasis!BD669,IF($O$3="Zwerge",Datenbasis!BD688,IF($O$3="Slann",Datenbasis!BD707,""))))))))</f>
        <v/>
      </c>
      <c r="X160" s="542" t="str">
        <f>IF($O$3="","",IF($O$3="Rotzlinge",Datenbasis!BE593,IF($O$3="Unterweltbewohner",Datenbasis!BE612,IF($O$3="Vampire",Datenbasis!BE631,IF($O$3="Waldelfen - LdE",Datenbasis!BE650,IF($O$3="Waldelfen - WL",Datenbasis!BE669,IF($O$3="Zwerge",Datenbasis!BE688,IF($O$3="Slann",Datenbasis!BE707,""))))))))</f>
        <v/>
      </c>
    </row>
    <row r="161" spans="2:24" x14ac:dyDescent="0.3">
      <c r="B161" s="203">
        <v>4</v>
      </c>
      <c r="C161" s="204" t="str">
        <f>IF($O$3="","",IF($O$3="Rotzlinge",Datenbasis!AS594,IF($O$3="Unterweltbewohner",Datenbasis!AS613,IF($O$3="Vampire",Datenbasis!AS632,IF($O$3="Waldelfen - LdE",Datenbasis!AS651,IF($O$3="Waldelfen - WL",Datenbasis!AS670,IF($O$3="Zwerge",Datenbasis!AS689,IF($O$3="Slann",Datenbasis!AS708,""))))))))</f>
        <v/>
      </c>
      <c r="D161" s="206" t="str">
        <f>IF($O$3="","",IF($O$3="Rotzlinge",Datenbasis!AK594,IF($O$3="Unterweltbewohner",Datenbasis!AK613,IF($O$3="Vampire",Datenbasis!AK632,IF($O$3="Waldelfen - LdE",Datenbasis!AK651,IF($O$3="Waldelfen - WL",Datenbasis!AK670,IF($O$3="Zwerge",Datenbasis!AK689,IF($O$3="Slann",Datenbasis!AK708,""))))))))</f>
        <v/>
      </c>
      <c r="E161" s="67" t="str">
        <f>IF($O$3="","",IF($O$3="Rotzlinge",Datenbasis!AL594,IF($O$3="Unterweltbewohner",Datenbasis!AL613,IF($O$3="Vampire",Datenbasis!AL632,IF($O$3="Waldelfen - LdE",Datenbasis!AL651,IF($O$3="Waldelfen - WL",Datenbasis!AL670,IF($O$3="Zwerge",Datenbasis!AL689,IF($O$3="Slann",Datenbasis!AL708,""))))))))</f>
        <v/>
      </c>
      <c r="F161" s="67" t="str">
        <f>IF($O$3="","",IF($O$3="Rotzlinge",Datenbasis!AM594,IF($O$3="Unterweltbewohner",Datenbasis!AM613,IF($O$3="Vampire",Datenbasis!AM632,IF($O$3="Waldelfen - LdE",Datenbasis!AM651,IF($O$3="Waldelfen - WL",Datenbasis!AM670,IF($O$3="Zwerge",Datenbasis!AM689,IF($O$3="Slann",Datenbasis!AM708,""))))))))</f>
        <v/>
      </c>
      <c r="G161" s="67" t="str">
        <f>IF($O$3="","",IF($O$3="Rotzlinge",Datenbasis!AN594,IF($O$3="Unterweltbewohner",Datenbasis!AN613,IF($O$3="Vampire",Datenbasis!AN632,IF($O$3="Waldelfen - LdE",Datenbasis!AN651,IF($O$3="Waldelfen - WL",Datenbasis!AN670,IF($O$3="Zwerge",Datenbasis!AN689,IF($O$3="Slann",Datenbasis!AN708,""))))))))</f>
        <v/>
      </c>
      <c r="H161" s="67" t="str">
        <f>IF($O$3="","",IF($O$3="Rotzlinge",Datenbasis!AO594,IF($O$3="Unterweltbewohner",Datenbasis!AO613,IF($O$3="Vampire",Datenbasis!AO632,IF($O$3="Waldelfen - LdE",Datenbasis!AO651,IF($O$3="Waldelfen - WL",Datenbasis!AO670,IF($O$3="Zwerge",Datenbasis!AO689,IF($O$3="Slann",Datenbasis!AO708,""))))))))</f>
        <v/>
      </c>
      <c r="I161" s="67" t="str">
        <f>IF($O$3="","",IF($O$3="Rotzlinge",Datenbasis!AP594,IF($O$3="Unterweltbewohner",Datenbasis!AP613,IF($O$3="Vampire",Datenbasis!AP632,IF($O$3="Waldelfen - LdE",Datenbasis!AP651,IF($O$3="Waldelfen - WL",Datenbasis!AP670,IF($O$3="Zwerge",Datenbasis!AP689,IF($O$3="Slann",Datenbasis!AP708,""))))))))</f>
        <v/>
      </c>
      <c r="J161" s="542" t="str">
        <f>IF($O$3="","",IF($O$3="Rotzlinge",Datenbasis!AQ594,IF($O$3="Unterweltbewohner",Datenbasis!AQ613,IF($O$3="Vampire",Datenbasis!AQ632,IF($O$3="Waldelfen - LdE",Datenbasis!AQ651,IF($O$3="Waldelfen - WL",Datenbasis!AQ670,IF($O$3="Zwerge",Datenbasis!AQ689,IF($O$3="Slann",Datenbasis!AQ708,""))))))))</f>
        <v/>
      </c>
      <c r="K161" s="542" t="str">
        <f>IF($O$3="","",IF($O$3="Rotzlinge",Datenbasis!AR594,IF($O$3="Unterweltbewohner",Datenbasis!AR613,IF($O$3="Vampire",Datenbasis!AR632,IF($O$3="Waldelfen - LdE",Datenbasis!AR651,IF($O$3="Waldelfen - WL",Datenbasis!AR670,IF($O$3="Zwerge",Datenbasis!AR689,IF($O$3="Slann",Datenbasis!AR708,""))))))))</f>
        <v/>
      </c>
      <c r="L161" s="542" t="str">
        <f>IF($O$3="","",IF($O$3="Rotzlinge",Datenbasis!AS594,IF($O$3="Unterweltbewohner",Datenbasis!AS613,IF($O$3="Vampire",Datenbasis!AS632,IF($O$3="Waldelfen - LdE",Datenbasis!AS651,IF($O$3="Waldelfen - WL",Datenbasis!AS670,IF($O$3="Zwerge",Datenbasis!AS689,IF($O$3="Slann",Datenbasis!AS708,""))))))))</f>
        <v/>
      </c>
      <c r="M161" s="542" t="str">
        <f>IF($O$3="","",IF($O$3="Rotzlinge",Datenbasis!AT594,IF($O$3="Unterweltbewohner",Datenbasis!AT613,IF($O$3="Vampire",Datenbasis!AT632,IF($O$3="Waldelfen - LdE",Datenbasis!AT651,IF($O$3="Waldelfen - WL",Datenbasis!AT670,IF($O$3="Zwerge",Datenbasis!AT689,IF($O$3="Slann",Datenbasis!AT708,""))))))))</f>
        <v/>
      </c>
      <c r="N161" s="542" t="str">
        <f>IF($O$3="","",IF($O$3="Rotzlinge",Datenbasis!AU594,IF($O$3="Unterweltbewohner",Datenbasis!AU613,IF($O$3="Vampire",Datenbasis!AU632,IF($O$3="Waldelfen - LdE",Datenbasis!AU651,IF($O$3="Waldelfen - WL",Datenbasis!AU670,IF($O$3="Zwerge",Datenbasis!AU689,IF($O$3="Slann",Datenbasis!AU708,""))))))))</f>
        <v/>
      </c>
      <c r="O161" s="66" t="str">
        <f>IF($O$3="","",IF($O$3="Rotzlinge",Datenbasis!AR594,IF($O$3="Unterweltbewohner",Datenbasis!AR613,IF($O$3="Vampire",Datenbasis!AR632,IF($O$3="Waldelfen - LdE",Datenbasis!AR651,IF($O$3="Waldelfen - WL",Datenbasis!AR670,IF($O$3="Zwerge",Datenbasis!AR689,IF($O$3="Slann",Datenbasis!AR708,""))))))))</f>
        <v/>
      </c>
      <c r="P161" s="542" t="str">
        <f>IF($O$3="","",IF($O$3="Rotzlinge",Datenbasis!AS594,IF($O$3="Unterweltbewohner",Datenbasis!AS613,IF($O$3="Vampire",Datenbasis!AS632,IF($O$3="Waldelfen - LdE",Datenbasis!AS651,IF($O$3="Waldelfen - WL",Datenbasis!AS670,IF($O$3="Zwerge",Datenbasis!AS689,IF($O$3="Slann",Datenbasis!AS708,""))))))))</f>
        <v/>
      </c>
      <c r="Q161" s="542" t="str">
        <f>IF($O$3="","",IF($O$3="Rotzlinge",Datenbasis!AX594,IF($O$3="Unterweltbewohner",Datenbasis!AX613,IF($O$3="Vampire",Datenbasis!AX632,IF($O$3="Waldelfen - LdE",Datenbasis!AX651,IF($O$3="Waldelfen - WL",Datenbasis!AX670,IF($O$3="Zwerge",Datenbasis!AX689,IF($O$3="Slann",Datenbasis!AX708,""))))))))</f>
        <v/>
      </c>
      <c r="R161" s="542" t="str">
        <f>IF($O$3="","",IF($O$3="Rotzlinge",Datenbasis!AY594,IF($O$3="Unterweltbewohner",Datenbasis!AY613,IF($O$3="Vampire",Datenbasis!AY632,IF($O$3="Waldelfen - LdE",Datenbasis!AY651,IF($O$3="Waldelfen - WL",Datenbasis!AY670,IF($O$3="Zwerge",Datenbasis!AY689,IF($O$3="Slann",Datenbasis!AY708,""))))))))</f>
        <v/>
      </c>
      <c r="S161" s="542" t="str">
        <f>IF($O$3="","",IF($O$3="Rotzlinge",Datenbasis!AZ594,IF($O$3="Unterweltbewohner",Datenbasis!AZ613,IF($O$3="Vampire",Datenbasis!AZ632,IF($O$3="Waldelfen - LdE",Datenbasis!AZ651,IF($O$3="Waldelfen - WL",Datenbasis!AZ670,IF($O$3="Zwerge",Datenbasis!AZ689,IF($O$3="Slann",Datenbasis!AZ708,""))))))))</f>
        <v/>
      </c>
      <c r="T161" s="542" t="str">
        <f>IF($O$3="","",IF($O$3="Rotzlinge",Datenbasis!BA594,IF($O$3="Unterweltbewohner",Datenbasis!BA613,IF($O$3="Vampire",Datenbasis!BA632,IF($O$3="Waldelfen - LdE",Datenbasis!BA651,IF($O$3="Waldelfen - WL",Datenbasis!BA670,IF($O$3="Zwerge",Datenbasis!BA689,IF($O$3="Slann",Datenbasis!BA708,""))))))))</f>
        <v/>
      </c>
      <c r="U161" s="542" t="str">
        <f>IF($O$3="","",IF($O$3="Rotzlinge",Datenbasis!BB594,IF($O$3="Unterweltbewohner",Datenbasis!BB613,IF($O$3="Vampire",Datenbasis!BB632,IF($O$3="Waldelfen - LdE",Datenbasis!BB651,IF($O$3="Waldelfen - WL",Datenbasis!BB670,IF($O$3="Zwerge",Datenbasis!BB689,IF($O$3="Slann",Datenbasis!BB708,""))))))))</f>
        <v/>
      </c>
      <c r="V161" s="542" t="str">
        <f>IF($O$3="","",IF($O$3="Rotzlinge",Datenbasis!BC594,IF($O$3="Unterweltbewohner",Datenbasis!BC613,IF($O$3="Vampire",Datenbasis!BC632,IF($O$3="Waldelfen - LdE",Datenbasis!BC651,IF($O$3="Waldelfen - WL",Datenbasis!BC670,IF($O$3="Zwerge",Datenbasis!BC689,IF($O$3="Slann",Datenbasis!BC708,""))))))))</f>
        <v/>
      </c>
      <c r="W161" s="542" t="str">
        <f>IF($O$3="","",IF($O$3="Rotzlinge",Datenbasis!BD594,IF($O$3="Unterweltbewohner",Datenbasis!BD613,IF($O$3="Vampire",Datenbasis!BD632,IF($O$3="Waldelfen - LdE",Datenbasis!BD651,IF($O$3="Waldelfen - WL",Datenbasis!BD670,IF($O$3="Zwerge",Datenbasis!BD689,IF($O$3="Slann",Datenbasis!BD708,""))))))))</f>
        <v/>
      </c>
      <c r="X161" s="542" t="str">
        <f>IF($O$3="","",IF($O$3="Rotzlinge",Datenbasis!BE594,IF($O$3="Unterweltbewohner",Datenbasis!BE613,IF($O$3="Vampire",Datenbasis!BE632,IF($O$3="Waldelfen - LdE",Datenbasis!BE651,IF($O$3="Waldelfen - WL",Datenbasis!BE670,IF($O$3="Zwerge",Datenbasis!BE689,IF($O$3="Slann",Datenbasis!BE708,""))))))))</f>
        <v/>
      </c>
    </row>
    <row r="162" spans="2:24" x14ac:dyDescent="0.3">
      <c r="B162" s="203">
        <v>5</v>
      </c>
      <c r="C162" s="204" t="str">
        <f>IF($O$3="","",IF($O$3="Rotzlinge",Datenbasis!AS595,IF($O$3="Unterweltbewohner",Datenbasis!AS614,IF($O$3="Vampire",Datenbasis!AS633,IF($O$3="Waldelfen - LdE",Datenbasis!AS652,IF($O$3="Waldelfen - WL",Datenbasis!AS671,IF($O$3="Zwerge",Datenbasis!AS690,IF($O$3="Slann",Datenbasis!AS709,""))))))))</f>
        <v/>
      </c>
      <c r="D162" s="206" t="str">
        <f>IF($O$3="","",IF($O$3="Rotzlinge",Datenbasis!AK595,IF($O$3="Unterweltbewohner",Datenbasis!AK614,IF($O$3="Vampire",Datenbasis!AK633,IF($O$3="Waldelfen - LdE",Datenbasis!AK652,IF($O$3="Waldelfen - WL",Datenbasis!AK671,IF($O$3="Zwerge",Datenbasis!AK690,IF($O$3="Slann",Datenbasis!AK709,""))))))))</f>
        <v/>
      </c>
      <c r="E162" s="67" t="str">
        <f>IF($O$3="","",IF($O$3="Rotzlinge",Datenbasis!AL595,IF($O$3="Unterweltbewohner",Datenbasis!AL614,IF($O$3="Vampire",Datenbasis!AL633,IF($O$3="Waldelfen - LdE",Datenbasis!AL652,IF($O$3="Waldelfen - WL",Datenbasis!AL671,IF($O$3="Zwerge",Datenbasis!AL690,IF($O$3="Slann",Datenbasis!AL709,""))))))))</f>
        <v/>
      </c>
      <c r="F162" s="67" t="str">
        <f>IF($O$3="","",IF($O$3="Rotzlinge",Datenbasis!AM595,IF($O$3="Unterweltbewohner",Datenbasis!AM614,IF($O$3="Vampire",Datenbasis!AM633,IF($O$3="Waldelfen - LdE",Datenbasis!AM652,IF($O$3="Waldelfen - WL",Datenbasis!AM671,IF($O$3="Zwerge",Datenbasis!AM690,IF($O$3="Slann",Datenbasis!AM709,""))))))))</f>
        <v/>
      </c>
      <c r="G162" s="67" t="str">
        <f>IF($O$3="","",IF($O$3="Rotzlinge",Datenbasis!AN595,IF($O$3="Unterweltbewohner",Datenbasis!AN614,IF($O$3="Vampire",Datenbasis!AN633,IF($O$3="Waldelfen - LdE",Datenbasis!AN652,IF($O$3="Waldelfen - WL",Datenbasis!AN671,IF($O$3="Zwerge",Datenbasis!AN690,IF($O$3="Slann",Datenbasis!AN709,""))))))))</f>
        <v/>
      </c>
      <c r="H162" s="67" t="str">
        <f>IF($O$3="","",IF($O$3="Rotzlinge",Datenbasis!AO595,IF($O$3="Unterweltbewohner",Datenbasis!AO614,IF($O$3="Vampire",Datenbasis!AO633,IF($O$3="Waldelfen - LdE",Datenbasis!AO652,IF($O$3="Waldelfen - WL",Datenbasis!AO671,IF($O$3="Zwerge",Datenbasis!AO690,IF($O$3="Slann",Datenbasis!AO709,""))))))))</f>
        <v/>
      </c>
      <c r="I162" s="67" t="str">
        <f>IF($O$3="","",IF($O$3="Rotzlinge",Datenbasis!AP595,IF($O$3="Unterweltbewohner",Datenbasis!AP614,IF($O$3="Vampire",Datenbasis!AP633,IF($O$3="Waldelfen - LdE",Datenbasis!AP652,IF($O$3="Waldelfen - WL",Datenbasis!AP671,IF($O$3="Zwerge",Datenbasis!AP690,IF($O$3="Slann",Datenbasis!AP709,""))))))))</f>
        <v/>
      </c>
      <c r="J162" s="542" t="str">
        <f>IF($O$3="","",IF($O$3="Rotzlinge",Datenbasis!AQ595,IF($O$3="Unterweltbewohner",Datenbasis!AQ614,IF($O$3="Vampire",Datenbasis!AQ633,IF($O$3="Waldelfen - LdE",Datenbasis!AQ652,IF($O$3="Waldelfen - WL",Datenbasis!AQ671,IF($O$3="Zwerge",Datenbasis!AQ690,IF($O$3="Slann",Datenbasis!AQ709,""))))))))</f>
        <v/>
      </c>
      <c r="K162" s="542" t="str">
        <f>IF($O$3="","",IF($O$3="Rotzlinge",Datenbasis!AR595,IF($O$3="Unterweltbewohner",Datenbasis!AR614,IF($O$3="Vampire",Datenbasis!AR633,IF($O$3="Waldelfen - LdE",Datenbasis!AR652,IF($O$3="Waldelfen - WL",Datenbasis!AR671,IF($O$3="Zwerge",Datenbasis!AR690,IF($O$3="Slann",Datenbasis!AR709,""))))))))</f>
        <v/>
      </c>
      <c r="L162" s="542" t="str">
        <f>IF($O$3="","",IF($O$3="Rotzlinge",Datenbasis!AS595,IF($O$3="Unterweltbewohner",Datenbasis!AS614,IF($O$3="Vampire",Datenbasis!AS633,IF($O$3="Waldelfen - LdE",Datenbasis!AS652,IF($O$3="Waldelfen - WL",Datenbasis!AS671,IF($O$3="Zwerge",Datenbasis!AS690,IF($O$3="Slann",Datenbasis!AS709,""))))))))</f>
        <v/>
      </c>
      <c r="M162" s="542" t="str">
        <f>IF($O$3="","",IF($O$3="Rotzlinge",Datenbasis!AT595,IF($O$3="Unterweltbewohner",Datenbasis!AT614,IF($O$3="Vampire",Datenbasis!AT633,IF($O$3="Waldelfen - LdE",Datenbasis!AT652,IF($O$3="Waldelfen - WL",Datenbasis!AT671,IF($O$3="Zwerge",Datenbasis!AT690,IF($O$3="Slann",Datenbasis!AT709,""))))))))</f>
        <v/>
      </c>
      <c r="N162" s="542" t="str">
        <f>IF($O$3="","",IF($O$3="Rotzlinge",Datenbasis!AU595,IF($O$3="Unterweltbewohner",Datenbasis!AU614,IF($O$3="Vampire",Datenbasis!AU633,IF($O$3="Waldelfen - LdE",Datenbasis!AU652,IF($O$3="Waldelfen - WL",Datenbasis!AU671,IF($O$3="Zwerge",Datenbasis!AU690,IF($O$3="Slann",Datenbasis!AU709,""))))))))</f>
        <v/>
      </c>
      <c r="O162" s="66" t="str">
        <f>IF($O$3="","",IF($O$3="Rotzlinge",Datenbasis!AR595,IF($O$3="Unterweltbewohner",Datenbasis!AR614,IF($O$3="Vampire",Datenbasis!AR633,IF($O$3="Waldelfen - LdE",Datenbasis!AR652,IF($O$3="Waldelfen - WL",Datenbasis!AR671,IF($O$3="Zwerge",Datenbasis!AR690,IF($O$3="Slann",Datenbasis!AR709,""))))))))</f>
        <v/>
      </c>
      <c r="P162" s="542" t="str">
        <f>IF($O$3="","",IF($O$3="Rotzlinge",Datenbasis!AS595,IF($O$3="Unterweltbewohner",Datenbasis!AS614,IF($O$3="Vampire",Datenbasis!AS633,IF($O$3="Waldelfen - LdE",Datenbasis!AS652,IF($O$3="Waldelfen - WL",Datenbasis!AS671,IF($O$3="Zwerge",Datenbasis!AS690,IF($O$3="Slann",Datenbasis!AS709,""))))))))</f>
        <v/>
      </c>
      <c r="Q162" s="542" t="str">
        <f>IF($O$3="","",IF($O$3="Rotzlinge",Datenbasis!AX595,IF($O$3="Unterweltbewohner",Datenbasis!AX614,IF($O$3="Vampire",Datenbasis!AX633,IF($O$3="Waldelfen - LdE",Datenbasis!AX652,IF($O$3="Waldelfen - WL",Datenbasis!AX671,IF($O$3="Zwerge",Datenbasis!AX690,IF($O$3="Slann",Datenbasis!AX709,""))))))))</f>
        <v/>
      </c>
      <c r="R162" s="542" t="str">
        <f>IF($O$3="","",IF($O$3="Rotzlinge",Datenbasis!AY595,IF($O$3="Unterweltbewohner",Datenbasis!AY614,IF($O$3="Vampire",Datenbasis!AY633,IF($O$3="Waldelfen - LdE",Datenbasis!AY652,IF($O$3="Waldelfen - WL",Datenbasis!AY671,IF($O$3="Zwerge",Datenbasis!AY690,IF($O$3="Slann",Datenbasis!AY709,""))))))))</f>
        <v/>
      </c>
      <c r="S162" s="542" t="str">
        <f>IF($O$3="","",IF($O$3="Rotzlinge",Datenbasis!AZ595,IF($O$3="Unterweltbewohner",Datenbasis!AZ614,IF($O$3="Vampire",Datenbasis!AZ633,IF($O$3="Waldelfen - LdE",Datenbasis!AZ652,IF($O$3="Waldelfen - WL",Datenbasis!AZ671,IF($O$3="Zwerge",Datenbasis!AZ690,IF($O$3="Slann",Datenbasis!AZ709,""))))))))</f>
        <v/>
      </c>
      <c r="T162" s="542" t="str">
        <f>IF($O$3="","",IF($O$3="Rotzlinge",Datenbasis!BA595,IF($O$3="Unterweltbewohner",Datenbasis!BA614,IF($O$3="Vampire",Datenbasis!BA633,IF($O$3="Waldelfen - LdE",Datenbasis!BA652,IF($O$3="Waldelfen - WL",Datenbasis!BA671,IF($O$3="Zwerge",Datenbasis!BA690,IF($O$3="Slann",Datenbasis!BA709,""))))))))</f>
        <v/>
      </c>
      <c r="U162" s="542" t="str">
        <f>IF($O$3="","",IF($O$3="Rotzlinge",Datenbasis!BB595,IF($O$3="Unterweltbewohner",Datenbasis!BB614,IF($O$3="Vampire",Datenbasis!BB633,IF($O$3="Waldelfen - LdE",Datenbasis!BB652,IF($O$3="Waldelfen - WL",Datenbasis!BB671,IF($O$3="Zwerge",Datenbasis!BB690,IF($O$3="Slann",Datenbasis!BB709,""))))))))</f>
        <v/>
      </c>
      <c r="V162" s="542" t="str">
        <f>IF($O$3="","",IF($O$3="Rotzlinge",Datenbasis!BC595,IF($O$3="Unterweltbewohner",Datenbasis!BC614,IF($O$3="Vampire",Datenbasis!BC633,IF($O$3="Waldelfen - LdE",Datenbasis!BC652,IF($O$3="Waldelfen - WL",Datenbasis!BC671,IF($O$3="Zwerge",Datenbasis!BC690,IF($O$3="Slann",Datenbasis!BC709,""))))))))</f>
        <v/>
      </c>
      <c r="W162" s="542" t="str">
        <f>IF($O$3="","",IF($O$3="Rotzlinge",Datenbasis!BD595,IF($O$3="Unterweltbewohner",Datenbasis!BD614,IF($O$3="Vampire",Datenbasis!BD633,IF($O$3="Waldelfen - LdE",Datenbasis!BD652,IF($O$3="Waldelfen - WL",Datenbasis!BD671,IF($O$3="Zwerge",Datenbasis!BD690,IF($O$3="Slann",Datenbasis!BD709,""))))))))</f>
        <v/>
      </c>
      <c r="X162" s="542" t="str">
        <f>IF($O$3="","",IF($O$3="Rotzlinge",Datenbasis!BE595,IF($O$3="Unterweltbewohner",Datenbasis!BE614,IF($O$3="Vampire",Datenbasis!BE633,IF($O$3="Waldelfen - LdE",Datenbasis!BE652,IF($O$3="Waldelfen - WL",Datenbasis!BE671,IF($O$3="Zwerge",Datenbasis!BE690,IF($O$3="Slann",Datenbasis!BE709,""))))))))</f>
        <v/>
      </c>
    </row>
    <row r="163" spans="2:24" x14ac:dyDescent="0.3">
      <c r="B163" s="203">
        <v>6</v>
      </c>
      <c r="C163" s="204" t="str">
        <f>IF($O$3="","",IF($O$3="Rotzlinge",Datenbasis!AS596,IF($O$3="Unterweltbewohner",Datenbasis!AS615,IF($O$3="Vampire",Datenbasis!AS634,IF($O$3="Waldelfen - LdE",Datenbasis!AS653,IF($O$3="Waldelfen - WL",Datenbasis!AS672,IF($O$3="Zwerge",Datenbasis!AS691,IF($O$3="Slann",Datenbasis!AS710,""))))))))</f>
        <v/>
      </c>
      <c r="D163" s="206" t="str">
        <f>IF($O$3="","",IF($O$3="Rotzlinge",Datenbasis!AK596,IF($O$3="Unterweltbewohner",Datenbasis!AK615,IF($O$3="Vampire",Datenbasis!AK634,IF($O$3="Waldelfen - LdE",Datenbasis!AK653,IF($O$3="Waldelfen - WL",Datenbasis!AK672,IF($O$3="Zwerge",Datenbasis!AK691,IF($O$3="Slann",Datenbasis!AK710,""))))))))</f>
        <v/>
      </c>
      <c r="E163" s="67" t="str">
        <f>IF($O$3="","",IF($O$3="Rotzlinge",Datenbasis!AL596,IF($O$3="Unterweltbewohner",Datenbasis!AL615,IF($O$3="Vampire",Datenbasis!AL634,IF($O$3="Waldelfen - LdE",Datenbasis!AL653,IF($O$3="Waldelfen - WL",Datenbasis!AL672,IF($O$3="Zwerge",Datenbasis!AL691,IF($O$3="Slann",Datenbasis!AL710,""))))))))</f>
        <v/>
      </c>
      <c r="F163" s="67" t="str">
        <f>IF($O$3="","",IF($O$3="Rotzlinge",Datenbasis!AM596,IF($O$3="Unterweltbewohner",Datenbasis!AM615,IF($O$3="Vampire",Datenbasis!AM634,IF($O$3="Waldelfen - LdE",Datenbasis!AM653,IF($O$3="Waldelfen - WL",Datenbasis!AM672,IF($O$3="Zwerge",Datenbasis!AM691,IF($O$3="Slann",Datenbasis!AM710,""))))))))</f>
        <v/>
      </c>
      <c r="G163" s="67" t="str">
        <f>IF($O$3="","",IF($O$3="Rotzlinge",Datenbasis!AN596,IF($O$3="Unterweltbewohner",Datenbasis!AN615,IF($O$3="Vampire",Datenbasis!AN634,IF($O$3="Waldelfen - LdE",Datenbasis!AN653,IF($O$3="Waldelfen - WL",Datenbasis!AN672,IF($O$3="Zwerge",Datenbasis!AN691,IF($O$3="Slann",Datenbasis!AN710,""))))))))</f>
        <v/>
      </c>
      <c r="H163" s="67" t="str">
        <f>IF($O$3="","",IF($O$3="Rotzlinge",Datenbasis!AO596,IF($O$3="Unterweltbewohner",Datenbasis!AO615,IF($O$3="Vampire",Datenbasis!AO634,IF($O$3="Waldelfen - LdE",Datenbasis!AO653,IF($O$3="Waldelfen - WL",Datenbasis!AO672,IF($O$3="Zwerge",Datenbasis!AO691,IF($O$3="Slann",Datenbasis!AO710,""))))))))</f>
        <v/>
      </c>
      <c r="I163" s="67" t="str">
        <f>IF($O$3="","",IF($O$3="Rotzlinge",Datenbasis!AP596,IF($O$3="Unterweltbewohner",Datenbasis!AP615,IF($O$3="Vampire",Datenbasis!AP634,IF($O$3="Waldelfen - LdE",Datenbasis!AP653,IF($O$3="Waldelfen - WL",Datenbasis!AP672,IF($O$3="Zwerge",Datenbasis!AP691,IF($O$3="Slann",Datenbasis!AP710,""))))))))</f>
        <v/>
      </c>
      <c r="J163" s="542" t="str">
        <f>IF($O$3="","",IF($O$3="Rotzlinge",Datenbasis!AQ596,IF($O$3="Unterweltbewohner",Datenbasis!AQ615,IF($O$3="Vampire",Datenbasis!AQ634,IF($O$3="Waldelfen - LdE",Datenbasis!AQ653,IF($O$3="Waldelfen - WL",Datenbasis!AQ672,IF($O$3="Zwerge",Datenbasis!AQ691,IF($O$3="Slann",Datenbasis!AQ710,""))))))))</f>
        <v/>
      </c>
      <c r="K163" s="542" t="str">
        <f>IF($O$3="","",IF($O$3="Rotzlinge",Datenbasis!AR596,IF($O$3="Unterweltbewohner",Datenbasis!AR615,IF($O$3="Vampire",Datenbasis!AR634,IF($O$3="Waldelfen - LdE",Datenbasis!AR653,IF($O$3="Waldelfen - WL",Datenbasis!AR672,IF($O$3="Zwerge",Datenbasis!AR691,IF($O$3="Slann",Datenbasis!AR710,""))))))))</f>
        <v/>
      </c>
      <c r="L163" s="542" t="str">
        <f>IF($O$3="","",IF($O$3="Rotzlinge",Datenbasis!AS596,IF($O$3="Unterweltbewohner",Datenbasis!AS615,IF($O$3="Vampire",Datenbasis!AS634,IF($O$3="Waldelfen - LdE",Datenbasis!AS653,IF($O$3="Waldelfen - WL",Datenbasis!AS672,IF($O$3="Zwerge",Datenbasis!AS691,IF($O$3="Slann",Datenbasis!AS710,""))))))))</f>
        <v/>
      </c>
      <c r="M163" s="542" t="str">
        <f>IF($O$3="","",IF($O$3="Rotzlinge",Datenbasis!AT596,IF($O$3="Unterweltbewohner",Datenbasis!AT615,IF($O$3="Vampire",Datenbasis!AT634,IF($O$3="Waldelfen - LdE",Datenbasis!AT653,IF($O$3="Waldelfen - WL",Datenbasis!AT672,IF($O$3="Zwerge",Datenbasis!AT691,IF($O$3="Slann",Datenbasis!AT710,""))))))))</f>
        <v/>
      </c>
      <c r="N163" s="542" t="str">
        <f>IF($O$3="","",IF($O$3="Rotzlinge",Datenbasis!AU596,IF($O$3="Unterweltbewohner",Datenbasis!AU615,IF($O$3="Vampire",Datenbasis!AU634,IF($O$3="Waldelfen - LdE",Datenbasis!AU653,IF($O$3="Waldelfen - WL",Datenbasis!AU672,IF($O$3="Zwerge",Datenbasis!AU691,IF($O$3="Slann",Datenbasis!AU710,""))))))))</f>
        <v/>
      </c>
      <c r="O163" s="66" t="str">
        <f>IF($O$3="","",IF($O$3="Rotzlinge",Datenbasis!AR596,IF($O$3="Unterweltbewohner",Datenbasis!AR615,IF($O$3="Vampire",Datenbasis!AR634,IF($O$3="Waldelfen - LdE",Datenbasis!AR653,IF($O$3="Waldelfen - WL",Datenbasis!AR672,IF($O$3="Zwerge",Datenbasis!AR691,IF($O$3="Slann",Datenbasis!AR710,""))))))))</f>
        <v/>
      </c>
      <c r="P163" s="542" t="str">
        <f>IF($O$3="","",IF($O$3="Rotzlinge",Datenbasis!AS596,IF($O$3="Unterweltbewohner",Datenbasis!AS615,IF($O$3="Vampire",Datenbasis!AS634,IF($O$3="Waldelfen - LdE",Datenbasis!AS653,IF($O$3="Waldelfen - WL",Datenbasis!AS672,IF($O$3="Zwerge",Datenbasis!AS691,IF($O$3="Slann",Datenbasis!AS710,""))))))))</f>
        <v/>
      </c>
      <c r="Q163" s="542" t="str">
        <f>IF($O$3="","",IF($O$3="Rotzlinge",Datenbasis!AX596,IF($O$3="Unterweltbewohner",Datenbasis!AX615,IF($O$3="Vampire",Datenbasis!AX634,IF($O$3="Waldelfen - LdE",Datenbasis!AX653,IF($O$3="Waldelfen - WL",Datenbasis!AX672,IF($O$3="Zwerge",Datenbasis!AX691,IF($O$3="Slann",Datenbasis!AX710,""))))))))</f>
        <v/>
      </c>
      <c r="R163" s="542" t="str">
        <f>IF($O$3="","",IF($O$3="Rotzlinge",Datenbasis!AY596,IF($O$3="Unterweltbewohner",Datenbasis!AY615,IF($O$3="Vampire",Datenbasis!AY634,IF($O$3="Waldelfen - LdE",Datenbasis!AY653,IF($O$3="Waldelfen - WL",Datenbasis!AY672,IF($O$3="Zwerge",Datenbasis!AY691,IF($O$3="Slann",Datenbasis!AY710,""))))))))</f>
        <v/>
      </c>
      <c r="S163" s="542" t="str">
        <f>IF($O$3="","",IF($O$3="Rotzlinge",Datenbasis!AZ596,IF($O$3="Unterweltbewohner",Datenbasis!AZ615,IF($O$3="Vampire",Datenbasis!AZ634,IF($O$3="Waldelfen - LdE",Datenbasis!AZ653,IF($O$3="Waldelfen - WL",Datenbasis!AZ672,IF($O$3="Zwerge",Datenbasis!AZ691,IF($O$3="Slann",Datenbasis!AZ710,""))))))))</f>
        <v/>
      </c>
      <c r="T163" s="542" t="str">
        <f>IF($O$3="","",IF($O$3="Rotzlinge",Datenbasis!BA596,IF($O$3="Unterweltbewohner",Datenbasis!BA615,IF($O$3="Vampire",Datenbasis!BA634,IF($O$3="Waldelfen - LdE",Datenbasis!BA653,IF($O$3="Waldelfen - WL",Datenbasis!BA672,IF($O$3="Zwerge",Datenbasis!BA691,IF($O$3="Slann",Datenbasis!BA710,""))))))))</f>
        <v/>
      </c>
      <c r="U163" s="542" t="str">
        <f>IF($O$3="","",IF($O$3="Rotzlinge",Datenbasis!BB596,IF($O$3="Unterweltbewohner",Datenbasis!BB615,IF($O$3="Vampire",Datenbasis!BB634,IF($O$3="Waldelfen - LdE",Datenbasis!BB653,IF($O$3="Waldelfen - WL",Datenbasis!BB672,IF($O$3="Zwerge",Datenbasis!BB691,IF($O$3="Slann",Datenbasis!BB710,""))))))))</f>
        <v/>
      </c>
      <c r="V163" s="542" t="str">
        <f>IF($O$3="","",IF($O$3="Rotzlinge",Datenbasis!BC596,IF($O$3="Unterweltbewohner",Datenbasis!BC615,IF($O$3="Vampire",Datenbasis!BC634,IF($O$3="Waldelfen - LdE",Datenbasis!BC653,IF($O$3="Waldelfen - WL",Datenbasis!BC672,IF($O$3="Zwerge",Datenbasis!BC691,IF($O$3="Slann",Datenbasis!BC710,""))))))))</f>
        <v/>
      </c>
      <c r="W163" s="542" t="str">
        <f>IF($O$3="","",IF($O$3="Rotzlinge",Datenbasis!BD596,IF($O$3="Unterweltbewohner",Datenbasis!BD615,IF($O$3="Vampire",Datenbasis!BD634,IF($O$3="Waldelfen - LdE",Datenbasis!BD653,IF($O$3="Waldelfen - WL",Datenbasis!BD672,IF($O$3="Zwerge",Datenbasis!BD691,IF($O$3="Slann",Datenbasis!BD710,""))))))))</f>
        <v/>
      </c>
      <c r="X163" s="542" t="str">
        <f>IF($O$3="","",IF($O$3="Rotzlinge",Datenbasis!BE596,IF($O$3="Unterweltbewohner",Datenbasis!BE615,IF($O$3="Vampire",Datenbasis!BE634,IF($O$3="Waldelfen - LdE",Datenbasis!BE653,IF($O$3="Waldelfen - WL",Datenbasis!BE672,IF($O$3="Zwerge",Datenbasis!BE691,IF($O$3="Slann",Datenbasis!BE710,""))))))))</f>
        <v/>
      </c>
    </row>
    <row r="164" spans="2:24" x14ac:dyDescent="0.3">
      <c r="B164" s="203">
        <v>7</v>
      </c>
      <c r="C164" s="204" t="str">
        <f>IF($O$3="","",IF($O$3="Rotzlinge",Datenbasis!AS597,IF($O$3="Unterweltbewohner",Datenbasis!AS616,IF($O$3="Vampire",Datenbasis!AS635,IF($O$3="Waldelfen - LdE",Datenbasis!AS654,IF($O$3="Waldelfen - WL",Datenbasis!AS673,IF($O$3="Zwerge",Datenbasis!AS692,IF($O$3="Slann",Datenbasis!AS711,""))))))))</f>
        <v/>
      </c>
      <c r="D164" s="206" t="str">
        <f>IF($O$3="","",IF($O$3="Rotzlinge",Datenbasis!AK597,IF($O$3="Unterweltbewohner",Datenbasis!AK616,IF($O$3="Vampire",Datenbasis!AK635,IF($O$3="Waldelfen - LdE",Datenbasis!AK654,IF($O$3="Waldelfen - WL",Datenbasis!AK673,IF($O$3="Zwerge",Datenbasis!AK692,IF($O$3="Slann",Datenbasis!AK711,""))))))))</f>
        <v/>
      </c>
      <c r="E164" s="67" t="str">
        <f>IF($O$3="","",IF($O$3="Rotzlinge",Datenbasis!AL597,IF($O$3="Unterweltbewohner",Datenbasis!AL616,IF($O$3="Vampire",Datenbasis!AL635,IF($O$3="Waldelfen - LdE",Datenbasis!AL654,IF($O$3="Waldelfen - WL",Datenbasis!AL673,IF($O$3="Zwerge",Datenbasis!AL692,IF($O$3="Slann",Datenbasis!AL711,""))))))))</f>
        <v/>
      </c>
      <c r="F164" s="67" t="str">
        <f>IF($O$3="","",IF($O$3="Rotzlinge",Datenbasis!AM597,IF($O$3="Unterweltbewohner",Datenbasis!AM616,IF($O$3="Vampire",Datenbasis!AM635,IF($O$3="Waldelfen - LdE",Datenbasis!AM654,IF($O$3="Waldelfen - WL",Datenbasis!AM673,IF($O$3="Zwerge",Datenbasis!AM692,IF($O$3="Slann",Datenbasis!AM711,""))))))))</f>
        <v/>
      </c>
      <c r="G164" s="67" t="str">
        <f>IF($O$3="","",IF($O$3="Rotzlinge",Datenbasis!AN597,IF($O$3="Unterweltbewohner",Datenbasis!AN616,IF($O$3="Vampire",Datenbasis!AN635,IF($O$3="Waldelfen - LdE",Datenbasis!AN654,IF($O$3="Waldelfen - WL",Datenbasis!AN673,IF($O$3="Zwerge",Datenbasis!AN692,IF($O$3="Slann",Datenbasis!AN711,""))))))))</f>
        <v/>
      </c>
      <c r="H164" s="67" t="str">
        <f>IF($O$3="","",IF($O$3="Rotzlinge",Datenbasis!AO597,IF($O$3="Unterweltbewohner",Datenbasis!AO616,IF($O$3="Vampire",Datenbasis!AO635,IF($O$3="Waldelfen - LdE",Datenbasis!AO654,IF($O$3="Waldelfen - WL",Datenbasis!AO673,IF($O$3="Zwerge",Datenbasis!AO692,IF($O$3="Slann",Datenbasis!AO711,""))))))))</f>
        <v/>
      </c>
      <c r="I164" s="67" t="str">
        <f>IF($O$3="","",IF($O$3="Rotzlinge",Datenbasis!AP597,IF($O$3="Unterweltbewohner",Datenbasis!AP616,IF($O$3="Vampire",Datenbasis!AP635,IF($O$3="Waldelfen - LdE",Datenbasis!AP654,IF($O$3="Waldelfen - WL",Datenbasis!AP673,IF($O$3="Zwerge",Datenbasis!AP692,IF($O$3="Slann",Datenbasis!AP711,""))))))))</f>
        <v/>
      </c>
      <c r="J164" s="542" t="str">
        <f>IF($O$3="","",IF($O$3="Rotzlinge",Datenbasis!AQ597,IF($O$3="Unterweltbewohner",Datenbasis!AQ616,IF($O$3="Vampire",Datenbasis!AQ635,IF($O$3="Waldelfen - LdE",Datenbasis!AQ654,IF($O$3="Waldelfen - WL",Datenbasis!AQ673,IF($O$3="Zwerge",Datenbasis!AQ692,IF($O$3="Slann",Datenbasis!AQ711,""))))))))</f>
        <v/>
      </c>
      <c r="K164" s="542" t="str">
        <f>IF($O$3="","",IF($O$3="Rotzlinge",Datenbasis!AR597,IF($O$3="Unterweltbewohner",Datenbasis!AR616,IF($O$3="Vampire",Datenbasis!AR635,IF($O$3="Waldelfen - LdE",Datenbasis!AR654,IF($O$3="Waldelfen - WL",Datenbasis!AR673,IF($O$3="Zwerge",Datenbasis!AR692,IF($O$3="Slann",Datenbasis!AR711,""))))))))</f>
        <v/>
      </c>
      <c r="L164" s="542" t="str">
        <f>IF($O$3="","",IF($O$3="Rotzlinge",Datenbasis!AS597,IF($O$3="Unterweltbewohner",Datenbasis!AS616,IF($O$3="Vampire",Datenbasis!AS635,IF($O$3="Waldelfen - LdE",Datenbasis!AS654,IF($O$3="Waldelfen - WL",Datenbasis!AS673,IF($O$3="Zwerge",Datenbasis!AS692,IF($O$3="Slann",Datenbasis!AS711,""))))))))</f>
        <v/>
      </c>
      <c r="M164" s="542" t="str">
        <f>IF($O$3="","",IF($O$3="Rotzlinge",Datenbasis!AT597,IF($O$3="Unterweltbewohner",Datenbasis!AT616,IF($O$3="Vampire",Datenbasis!AT635,IF($O$3="Waldelfen - LdE",Datenbasis!AT654,IF($O$3="Waldelfen - WL",Datenbasis!AT673,IF($O$3="Zwerge",Datenbasis!AT692,IF($O$3="Slann",Datenbasis!AT711,""))))))))</f>
        <v/>
      </c>
      <c r="N164" s="542" t="str">
        <f>IF($O$3="","",IF($O$3="Rotzlinge",Datenbasis!AU597,IF($O$3="Unterweltbewohner",Datenbasis!AU616,IF($O$3="Vampire",Datenbasis!AU635,IF($O$3="Waldelfen - LdE",Datenbasis!AU654,IF($O$3="Waldelfen - WL",Datenbasis!AU673,IF($O$3="Zwerge",Datenbasis!AU692,IF($O$3="Slann",Datenbasis!AU711,""))))))))</f>
        <v/>
      </c>
      <c r="O164" s="66" t="str">
        <f>IF($O$3="","",IF($O$3="Rotzlinge",Datenbasis!AR597,IF($O$3="Unterweltbewohner",Datenbasis!AR616,IF($O$3="Vampire",Datenbasis!AR635,IF($O$3="Waldelfen - LdE",Datenbasis!AR654,IF($O$3="Waldelfen - WL",Datenbasis!AR673,IF($O$3="Zwerge",Datenbasis!AR692,IF($O$3="Slann",Datenbasis!AR711,""))))))))</f>
        <v/>
      </c>
      <c r="P164" s="542" t="str">
        <f>IF($O$3="","",IF($O$3="Rotzlinge",Datenbasis!AS597,IF($O$3="Unterweltbewohner",Datenbasis!AS616,IF($O$3="Vampire",Datenbasis!AS635,IF($O$3="Waldelfen - LdE",Datenbasis!AS654,IF($O$3="Waldelfen - WL",Datenbasis!AS673,IF($O$3="Zwerge",Datenbasis!AS692,IF($O$3="Slann",Datenbasis!AS711,""))))))))</f>
        <v/>
      </c>
      <c r="Q164" s="542" t="str">
        <f>IF($O$3="","",IF($O$3="Rotzlinge",Datenbasis!AX597,IF($O$3="Unterweltbewohner",Datenbasis!AX616,IF($O$3="Vampire",Datenbasis!AX635,IF($O$3="Waldelfen - LdE",Datenbasis!AX654,IF($O$3="Waldelfen - WL",Datenbasis!AX673,IF($O$3="Zwerge",Datenbasis!AX692,IF($O$3="Slann",Datenbasis!AX711,""))))))))</f>
        <v/>
      </c>
      <c r="R164" s="542" t="str">
        <f>IF($O$3="","",IF($O$3="Rotzlinge",Datenbasis!AY597,IF($O$3="Unterweltbewohner",Datenbasis!AY616,IF($O$3="Vampire",Datenbasis!AY635,IF($O$3="Waldelfen - LdE",Datenbasis!AY654,IF($O$3="Waldelfen - WL",Datenbasis!AY673,IF($O$3="Zwerge",Datenbasis!AY692,IF($O$3="Slann",Datenbasis!AY711,""))))))))</f>
        <v/>
      </c>
      <c r="S164" s="542" t="str">
        <f>IF($O$3="","",IF($O$3="Rotzlinge",Datenbasis!AZ597,IF($O$3="Unterweltbewohner",Datenbasis!AZ616,IF($O$3="Vampire",Datenbasis!AZ635,IF($O$3="Waldelfen - LdE",Datenbasis!AZ654,IF($O$3="Waldelfen - WL",Datenbasis!AZ673,IF($O$3="Zwerge",Datenbasis!AZ692,IF($O$3="Slann",Datenbasis!AZ711,""))))))))</f>
        <v/>
      </c>
      <c r="T164" s="542" t="str">
        <f>IF($O$3="","",IF($O$3="Rotzlinge",Datenbasis!BA597,IF($O$3="Unterweltbewohner",Datenbasis!BA616,IF($O$3="Vampire",Datenbasis!BA635,IF($O$3="Waldelfen - LdE",Datenbasis!BA654,IF($O$3="Waldelfen - WL",Datenbasis!BA673,IF($O$3="Zwerge",Datenbasis!BA692,IF($O$3="Slann",Datenbasis!BA711,""))))))))</f>
        <v/>
      </c>
      <c r="U164" s="542" t="str">
        <f>IF($O$3="","",IF($O$3="Rotzlinge",Datenbasis!BB597,IF($O$3="Unterweltbewohner",Datenbasis!BB616,IF($O$3="Vampire",Datenbasis!BB635,IF($O$3="Waldelfen - LdE",Datenbasis!BB654,IF($O$3="Waldelfen - WL",Datenbasis!BB673,IF($O$3="Zwerge",Datenbasis!BB692,IF($O$3="Slann",Datenbasis!BB711,""))))))))</f>
        <v/>
      </c>
      <c r="V164" s="542" t="str">
        <f>IF($O$3="","",IF($O$3="Rotzlinge",Datenbasis!BC597,IF($O$3="Unterweltbewohner",Datenbasis!BC616,IF($O$3="Vampire",Datenbasis!BC635,IF($O$3="Waldelfen - LdE",Datenbasis!BC654,IF($O$3="Waldelfen - WL",Datenbasis!BC673,IF($O$3="Zwerge",Datenbasis!BC692,IF($O$3="Slann",Datenbasis!BC711,""))))))))</f>
        <v/>
      </c>
      <c r="W164" s="542" t="str">
        <f>IF($O$3="","",IF($O$3="Rotzlinge",Datenbasis!BD597,IF($O$3="Unterweltbewohner",Datenbasis!BD616,IF($O$3="Vampire",Datenbasis!BD635,IF($O$3="Waldelfen - LdE",Datenbasis!BD654,IF($O$3="Waldelfen - WL",Datenbasis!BD673,IF($O$3="Zwerge",Datenbasis!BD692,IF($O$3="Slann",Datenbasis!BD711,""))))))))</f>
        <v/>
      </c>
      <c r="X164" s="542" t="str">
        <f>IF($O$3="","",IF($O$3="Rotzlinge",Datenbasis!BE597,IF($O$3="Unterweltbewohner",Datenbasis!BE616,IF($O$3="Vampire",Datenbasis!BE635,IF($O$3="Waldelfen - LdE",Datenbasis!BE654,IF($O$3="Waldelfen - WL",Datenbasis!BE673,IF($O$3="Zwerge",Datenbasis!BE692,IF($O$3="Slann",Datenbasis!BE711,""))))))))</f>
        <v/>
      </c>
    </row>
    <row r="165" spans="2:24" x14ac:dyDescent="0.3">
      <c r="B165" s="203">
        <v>8</v>
      </c>
      <c r="C165" s="204" t="str">
        <f>IF($O$3="","",IF($O$3="Rotzlinge",Datenbasis!AS598,IF($O$3="Unterweltbewohner",Datenbasis!AS617,IF($O$3="Vampire",Datenbasis!AS636,IF($O$3="Waldelfen - LdE",Datenbasis!AS655,IF($O$3="Waldelfen - WL",Datenbasis!AS674,IF($O$3="Zwerge",Datenbasis!AS693,IF($O$3="Slann",Datenbasis!AS712,""))))))))</f>
        <v/>
      </c>
      <c r="D165" s="206" t="str">
        <f>IF($O$3="","",IF($O$3="Rotzlinge",Datenbasis!AK598,IF($O$3="Unterweltbewohner",Datenbasis!AK617,IF($O$3="Vampire",Datenbasis!AK636,IF($O$3="Waldelfen - LdE",Datenbasis!AK655,IF($O$3="Waldelfen - WL",Datenbasis!AK674,IF($O$3="Zwerge",Datenbasis!AK693,IF($O$3="Slann",Datenbasis!AK712,""))))))))</f>
        <v/>
      </c>
      <c r="E165" s="67" t="str">
        <f>IF($O$3="","",IF($O$3="Rotzlinge",Datenbasis!AL598,IF($O$3="Unterweltbewohner",Datenbasis!AL617,IF($O$3="Vampire",Datenbasis!AL636,IF($O$3="Waldelfen - LdE",Datenbasis!AL655,IF($O$3="Waldelfen - WL",Datenbasis!AL674,IF($O$3="Zwerge",Datenbasis!AL693,IF($O$3="Slann",Datenbasis!AL712,""))))))))</f>
        <v/>
      </c>
      <c r="F165" s="67" t="str">
        <f>IF($O$3="","",IF($O$3="Rotzlinge",Datenbasis!AM598,IF($O$3="Unterweltbewohner",Datenbasis!AM617,IF($O$3="Vampire",Datenbasis!AM636,IF($O$3="Waldelfen - LdE",Datenbasis!AM655,IF($O$3="Waldelfen - WL",Datenbasis!AM674,IF($O$3="Zwerge",Datenbasis!AM693,IF($O$3="Slann",Datenbasis!AM712,""))))))))</f>
        <v/>
      </c>
      <c r="G165" s="67" t="str">
        <f>IF($O$3="","",IF($O$3="Rotzlinge",Datenbasis!AN598,IF($O$3="Unterweltbewohner",Datenbasis!AN617,IF($O$3="Vampire",Datenbasis!AN636,IF($O$3="Waldelfen - LdE",Datenbasis!AN655,IF($O$3="Waldelfen - WL",Datenbasis!AN674,IF($O$3="Zwerge",Datenbasis!AN693,IF($O$3="Slann",Datenbasis!AN712,""))))))))</f>
        <v/>
      </c>
      <c r="H165" s="67" t="str">
        <f>IF($O$3="","",IF($O$3="Rotzlinge",Datenbasis!AO598,IF($O$3="Unterweltbewohner",Datenbasis!AO617,IF($O$3="Vampire",Datenbasis!AO636,IF($O$3="Waldelfen - LdE",Datenbasis!AO655,IF($O$3="Waldelfen - WL",Datenbasis!AO674,IF($O$3="Zwerge",Datenbasis!AO693,IF($O$3="Slann",Datenbasis!AO712,""))))))))</f>
        <v/>
      </c>
      <c r="I165" s="67" t="str">
        <f>IF($O$3="","",IF($O$3="Rotzlinge",Datenbasis!AP598,IF($O$3="Unterweltbewohner",Datenbasis!AP617,IF($O$3="Vampire",Datenbasis!AP636,IF($O$3="Waldelfen - LdE",Datenbasis!AP655,IF($O$3="Waldelfen - WL",Datenbasis!AP674,IF($O$3="Zwerge",Datenbasis!AP693,IF($O$3="Slann",Datenbasis!AP712,""))))))))</f>
        <v/>
      </c>
      <c r="J165" s="542" t="str">
        <f>IF($O$3="","",IF($O$3="Rotzlinge",Datenbasis!AQ598,IF($O$3="Unterweltbewohner",Datenbasis!AQ617,IF($O$3="Vampire",Datenbasis!AQ636,IF($O$3="Waldelfen - LdE",Datenbasis!AQ655,IF($O$3="Waldelfen - WL",Datenbasis!AQ674,IF($O$3="Zwerge",Datenbasis!AQ693,IF($O$3="Slann",Datenbasis!AQ712,""))))))))</f>
        <v/>
      </c>
      <c r="K165" s="542" t="str">
        <f>IF($O$3="","",IF($O$3="Rotzlinge",Datenbasis!AR598,IF($O$3="Unterweltbewohner",Datenbasis!AR617,IF($O$3="Vampire",Datenbasis!AR636,IF($O$3="Waldelfen - LdE",Datenbasis!AR655,IF($O$3="Waldelfen - WL",Datenbasis!AR674,IF($O$3="Zwerge",Datenbasis!AR693,IF($O$3="Slann",Datenbasis!AR712,""))))))))</f>
        <v/>
      </c>
      <c r="L165" s="542" t="str">
        <f>IF($O$3="","",IF($O$3="Rotzlinge",Datenbasis!AS598,IF($O$3="Unterweltbewohner",Datenbasis!AS617,IF($O$3="Vampire",Datenbasis!AS636,IF($O$3="Waldelfen - LdE",Datenbasis!AS655,IF($O$3="Waldelfen - WL",Datenbasis!AS674,IF($O$3="Zwerge",Datenbasis!AS693,IF($O$3="Slann",Datenbasis!AS712,""))))))))</f>
        <v/>
      </c>
      <c r="M165" s="542" t="str">
        <f>IF($O$3="","",IF($O$3="Rotzlinge",Datenbasis!AT598,IF($O$3="Unterweltbewohner",Datenbasis!AT617,IF($O$3="Vampire",Datenbasis!AT636,IF($O$3="Waldelfen - LdE",Datenbasis!AT655,IF($O$3="Waldelfen - WL",Datenbasis!AT674,IF($O$3="Zwerge",Datenbasis!AT693,IF($O$3="Slann",Datenbasis!AT712,""))))))))</f>
        <v/>
      </c>
      <c r="N165" s="542" t="str">
        <f>IF($O$3="","",IF($O$3="Rotzlinge",Datenbasis!AU598,IF($O$3="Unterweltbewohner",Datenbasis!AU617,IF($O$3="Vampire",Datenbasis!AU636,IF($O$3="Waldelfen - LdE",Datenbasis!AU655,IF($O$3="Waldelfen - WL",Datenbasis!AU674,IF($O$3="Zwerge",Datenbasis!AU693,IF($O$3="Slann",Datenbasis!AU712,""))))))))</f>
        <v/>
      </c>
      <c r="O165" s="66" t="str">
        <f>IF($O$3="","",IF($O$3="Rotzlinge",Datenbasis!AR598,IF($O$3="Unterweltbewohner",Datenbasis!AR617,IF($O$3="Vampire",Datenbasis!AR636,IF($O$3="Waldelfen - LdE",Datenbasis!AR655,IF($O$3="Waldelfen - WL",Datenbasis!AR674,IF($O$3="Zwerge",Datenbasis!AR693,IF($O$3="Slann",Datenbasis!AR712,""))))))))</f>
        <v/>
      </c>
      <c r="P165" s="542" t="str">
        <f>IF($O$3="","",IF($O$3="Rotzlinge",Datenbasis!AS598,IF($O$3="Unterweltbewohner",Datenbasis!AS617,IF($O$3="Vampire",Datenbasis!AS636,IF($O$3="Waldelfen - LdE",Datenbasis!AS655,IF($O$3="Waldelfen - WL",Datenbasis!AS674,IF($O$3="Zwerge",Datenbasis!AS693,IF($O$3="Slann",Datenbasis!AS712,""))))))))</f>
        <v/>
      </c>
      <c r="Q165" s="542" t="str">
        <f>IF($O$3="","",IF($O$3="Rotzlinge",Datenbasis!AX598,IF($O$3="Unterweltbewohner",Datenbasis!AX617,IF($O$3="Vampire",Datenbasis!AX636,IF($O$3="Waldelfen - LdE",Datenbasis!AX655,IF($O$3="Waldelfen - WL",Datenbasis!AX674,IF($O$3="Zwerge",Datenbasis!AX693,IF($O$3="Slann",Datenbasis!AX712,""))))))))</f>
        <v/>
      </c>
      <c r="R165" s="542" t="str">
        <f>IF($O$3="","",IF($O$3="Rotzlinge",Datenbasis!AY598,IF($O$3="Unterweltbewohner",Datenbasis!AY617,IF($O$3="Vampire",Datenbasis!AY636,IF($O$3="Waldelfen - LdE",Datenbasis!AY655,IF($O$3="Waldelfen - WL",Datenbasis!AY674,IF($O$3="Zwerge",Datenbasis!AY693,IF($O$3="Slann",Datenbasis!AY712,""))))))))</f>
        <v/>
      </c>
      <c r="S165" s="542" t="str">
        <f>IF($O$3="","",IF($O$3="Rotzlinge",Datenbasis!AZ598,IF($O$3="Unterweltbewohner",Datenbasis!AZ617,IF($O$3="Vampire",Datenbasis!AZ636,IF($O$3="Waldelfen - LdE",Datenbasis!AZ655,IF($O$3="Waldelfen - WL",Datenbasis!AZ674,IF($O$3="Zwerge",Datenbasis!AZ693,IF($O$3="Slann",Datenbasis!AZ712,""))))))))</f>
        <v/>
      </c>
      <c r="T165" s="542" t="str">
        <f>IF($O$3="","",IF($O$3="Rotzlinge",Datenbasis!BA598,IF($O$3="Unterweltbewohner",Datenbasis!BA617,IF($O$3="Vampire",Datenbasis!BA636,IF($O$3="Waldelfen - LdE",Datenbasis!BA655,IF($O$3="Waldelfen - WL",Datenbasis!BA674,IF($O$3="Zwerge",Datenbasis!BA693,IF($O$3="Slann",Datenbasis!BA712,""))))))))</f>
        <v/>
      </c>
      <c r="U165" s="542" t="str">
        <f>IF($O$3="","",IF($O$3="Rotzlinge",Datenbasis!BB598,IF($O$3="Unterweltbewohner",Datenbasis!BB617,IF($O$3="Vampire",Datenbasis!BB636,IF($O$3="Waldelfen - LdE",Datenbasis!BB655,IF($O$3="Waldelfen - WL",Datenbasis!BB674,IF($O$3="Zwerge",Datenbasis!BB693,IF($O$3="Slann",Datenbasis!BB712,""))))))))</f>
        <v/>
      </c>
      <c r="V165" s="542" t="str">
        <f>IF($O$3="","",IF($O$3="Rotzlinge",Datenbasis!BC598,IF($O$3="Unterweltbewohner",Datenbasis!BC617,IF($O$3="Vampire",Datenbasis!BC636,IF($O$3="Waldelfen - LdE",Datenbasis!BC655,IF($O$3="Waldelfen - WL",Datenbasis!BC674,IF($O$3="Zwerge",Datenbasis!BC693,IF($O$3="Slann",Datenbasis!BC712,""))))))))</f>
        <v/>
      </c>
      <c r="W165" s="542" t="str">
        <f>IF($O$3="","",IF($O$3="Rotzlinge",Datenbasis!BD598,IF($O$3="Unterweltbewohner",Datenbasis!BD617,IF($O$3="Vampire",Datenbasis!BD636,IF($O$3="Waldelfen - LdE",Datenbasis!BD655,IF($O$3="Waldelfen - WL",Datenbasis!BD674,IF($O$3="Zwerge",Datenbasis!BD693,IF($O$3="Slann",Datenbasis!BD712,""))))))))</f>
        <v/>
      </c>
      <c r="X165" s="542" t="str">
        <f>IF($O$3="","",IF($O$3="Rotzlinge",Datenbasis!BE598,IF($O$3="Unterweltbewohner",Datenbasis!BE617,IF($O$3="Vampire",Datenbasis!BE636,IF($O$3="Waldelfen - LdE",Datenbasis!BE655,IF($O$3="Waldelfen - WL",Datenbasis!BE674,IF($O$3="Zwerge",Datenbasis!BE693,IF($O$3="Slann",Datenbasis!BE712,""))))))))</f>
        <v/>
      </c>
    </row>
    <row r="166" spans="2:24" x14ac:dyDescent="0.3">
      <c r="B166" s="203">
        <v>9</v>
      </c>
      <c r="C166" s="204" t="str">
        <f>IF($O$3="","",IF($O$3="Rotzlinge",Datenbasis!AS599,IF($O$3="Unterweltbewohner",Datenbasis!AS618,IF($O$3="Vampire",Datenbasis!AS637,IF($O$3="Waldelfen - LdE",Datenbasis!AS656,IF($O$3="Waldelfen - WL",Datenbasis!AS675,IF($O$3="Zwerge",Datenbasis!AS694,IF($O$3="Slann",Datenbasis!AS713,""))))))))</f>
        <v/>
      </c>
      <c r="D166" s="206" t="str">
        <f>IF($O$3="","",IF($O$3="Rotzlinge",Datenbasis!AK599,IF($O$3="Unterweltbewohner",Datenbasis!AK618,IF($O$3="Vampire",Datenbasis!AK637,IF($O$3="Waldelfen - LdE",Datenbasis!AK656,IF($O$3="Waldelfen - WL",Datenbasis!AK675,IF($O$3="Zwerge",Datenbasis!AK694,IF($O$3="Slann",Datenbasis!AK713,""))))))))</f>
        <v/>
      </c>
      <c r="E166" s="67" t="str">
        <f>IF($O$3="","",IF($O$3="Rotzlinge",Datenbasis!AL599,IF($O$3="Unterweltbewohner",Datenbasis!AL618,IF($O$3="Vampire",Datenbasis!AL637,IF($O$3="Waldelfen - LdE",Datenbasis!AL656,IF($O$3="Waldelfen - WL",Datenbasis!AL675,IF($O$3="Zwerge",Datenbasis!AL694,IF($O$3="Slann",Datenbasis!AL713,""))))))))</f>
        <v/>
      </c>
      <c r="F166" s="67" t="str">
        <f>IF($O$3="","",IF($O$3="Rotzlinge",Datenbasis!AM599,IF($O$3="Unterweltbewohner",Datenbasis!AM618,IF($O$3="Vampire",Datenbasis!AM637,IF($O$3="Waldelfen - LdE",Datenbasis!AM656,IF($O$3="Waldelfen - WL",Datenbasis!AM675,IF($O$3="Zwerge",Datenbasis!AM694,IF($O$3="Slann",Datenbasis!AM713,""))))))))</f>
        <v/>
      </c>
      <c r="G166" s="67" t="str">
        <f>IF($O$3="","",IF($O$3="Rotzlinge",Datenbasis!AN599,IF($O$3="Unterweltbewohner",Datenbasis!AN618,IF($O$3="Vampire",Datenbasis!AN637,IF($O$3="Waldelfen - LdE",Datenbasis!AN656,IF($O$3="Waldelfen - WL",Datenbasis!AN675,IF($O$3="Zwerge",Datenbasis!AN694,IF($O$3="Slann",Datenbasis!AN713,""))))))))</f>
        <v/>
      </c>
      <c r="H166" s="67" t="str">
        <f>IF($O$3="","",IF($O$3="Rotzlinge",Datenbasis!AO599,IF($O$3="Unterweltbewohner",Datenbasis!AO618,IF($O$3="Vampire",Datenbasis!AO637,IF($O$3="Waldelfen - LdE",Datenbasis!AO656,IF($O$3="Waldelfen - WL",Datenbasis!AO675,IF($O$3="Zwerge",Datenbasis!AO694,IF($O$3="Slann",Datenbasis!AO713,""))))))))</f>
        <v/>
      </c>
      <c r="I166" s="67" t="str">
        <f>IF($O$3="","",IF($O$3="Rotzlinge",Datenbasis!AP599,IF($O$3="Unterweltbewohner",Datenbasis!AP618,IF($O$3="Vampire",Datenbasis!AP637,IF($O$3="Waldelfen - LdE",Datenbasis!AP656,IF($O$3="Waldelfen - WL",Datenbasis!AP675,IF($O$3="Zwerge",Datenbasis!AP694,IF($O$3="Slann",Datenbasis!AP713,""))))))))</f>
        <v/>
      </c>
      <c r="J166" s="542" t="str">
        <f>IF($O$3="","",IF($O$3="Rotzlinge",Datenbasis!AQ599,IF($O$3="Unterweltbewohner",Datenbasis!AQ618,IF($O$3="Vampire",Datenbasis!AQ637,IF($O$3="Waldelfen - LdE",Datenbasis!AQ656,IF($O$3="Waldelfen - WL",Datenbasis!AQ675,IF($O$3="Zwerge",Datenbasis!AQ694,IF($O$3="Slann",Datenbasis!AQ713,""))))))))</f>
        <v/>
      </c>
      <c r="K166" s="542" t="str">
        <f>IF($O$3="","",IF($O$3="Rotzlinge",Datenbasis!AR599,IF($O$3="Unterweltbewohner",Datenbasis!AR618,IF($O$3="Vampire",Datenbasis!AR637,IF($O$3="Waldelfen - LdE",Datenbasis!AR656,IF($O$3="Waldelfen - WL",Datenbasis!AR675,IF($O$3="Zwerge",Datenbasis!AR694,IF($O$3="Slann",Datenbasis!AR713,""))))))))</f>
        <v/>
      </c>
      <c r="L166" s="542" t="str">
        <f>IF($O$3="","",IF($O$3="Rotzlinge",Datenbasis!AS599,IF($O$3="Unterweltbewohner",Datenbasis!AS618,IF($O$3="Vampire",Datenbasis!AS637,IF($O$3="Waldelfen - LdE",Datenbasis!AS656,IF($O$3="Waldelfen - WL",Datenbasis!AS675,IF($O$3="Zwerge",Datenbasis!AS694,IF($O$3="Slann",Datenbasis!AS713,""))))))))</f>
        <v/>
      </c>
      <c r="M166" s="542" t="str">
        <f>IF($O$3="","",IF($O$3="Rotzlinge",Datenbasis!AT599,IF($O$3="Unterweltbewohner",Datenbasis!AT618,IF($O$3="Vampire",Datenbasis!AT637,IF($O$3="Waldelfen - LdE",Datenbasis!AT656,IF($O$3="Waldelfen - WL",Datenbasis!AT675,IF($O$3="Zwerge",Datenbasis!AT694,IF($O$3="Slann",Datenbasis!AT713,""))))))))</f>
        <v/>
      </c>
      <c r="N166" s="542" t="str">
        <f>IF($O$3="","",IF($O$3="Rotzlinge",Datenbasis!AU599,IF($O$3="Unterweltbewohner",Datenbasis!AU618,IF($O$3="Vampire",Datenbasis!AU637,IF($O$3="Waldelfen - LdE",Datenbasis!AU656,IF($O$3="Waldelfen - WL",Datenbasis!AU675,IF($O$3="Zwerge",Datenbasis!AU694,IF($O$3="Slann",Datenbasis!AU713,""))))))))</f>
        <v/>
      </c>
      <c r="O166" s="66" t="str">
        <f>IF($O$3="","",IF($O$3="Rotzlinge",Datenbasis!AR599,IF($O$3="Unterweltbewohner",Datenbasis!AR618,IF($O$3="Vampire",Datenbasis!AR637,IF($O$3="Waldelfen - LdE",Datenbasis!AR656,IF($O$3="Waldelfen - WL",Datenbasis!AR675,IF($O$3="Zwerge",Datenbasis!AR694,IF($O$3="Slann",Datenbasis!AR713,""))))))))</f>
        <v/>
      </c>
      <c r="P166" s="542" t="str">
        <f>IF($O$3="","",IF($O$3="Rotzlinge",Datenbasis!AS599,IF($O$3="Unterweltbewohner",Datenbasis!AS618,IF($O$3="Vampire",Datenbasis!AS637,IF($O$3="Waldelfen - LdE",Datenbasis!AS656,IF($O$3="Waldelfen - WL",Datenbasis!AS675,IF($O$3="Zwerge",Datenbasis!AS694,IF($O$3="Slann",Datenbasis!AS713,""))))))))</f>
        <v/>
      </c>
      <c r="Q166" s="542" t="str">
        <f>IF($O$3="","",IF($O$3="Rotzlinge",Datenbasis!AX599,IF($O$3="Unterweltbewohner",Datenbasis!AX618,IF($O$3="Vampire",Datenbasis!AX637,IF($O$3="Waldelfen - LdE",Datenbasis!AX656,IF($O$3="Waldelfen - WL",Datenbasis!AX675,IF($O$3="Zwerge",Datenbasis!AX694,IF($O$3="Slann",Datenbasis!AX713,""))))))))</f>
        <v/>
      </c>
      <c r="R166" s="542" t="str">
        <f>IF($O$3="","",IF($O$3="Rotzlinge",Datenbasis!AY599,IF($O$3="Unterweltbewohner",Datenbasis!AY618,IF($O$3="Vampire",Datenbasis!AY637,IF($O$3="Waldelfen - LdE",Datenbasis!AY656,IF($O$3="Waldelfen - WL",Datenbasis!AY675,IF($O$3="Zwerge",Datenbasis!AY694,IF($O$3="Slann",Datenbasis!AY713,""))))))))</f>
        <v/>
      </c>
      <c r="S166" s="542" t="str">
        <f>IF($O$3="","",IF($O$3="Rotzlinge",Datenbasis!AZ599,IF($O$3="Unterweltbewohner",Datenbasis!AZ618,IF($O$3="Vampire",Datenbasis!AZ637,IF($O$3="Waldelfen - LdE",Datenbasis!AZ656,IF($O$3="Waldelfen - WL",Datenbasis!AZ675,IF($O$3="Zwerge",Datenbasis!AZ694,IF($O$3="Slann",Datenbasis!AZ713,""))))))))</f>
        <v/>
      </c>
      <c r="T166" s="542" t="str">
        <f>IF($O$3="","",IF($O$3="Rotzlinge",Datenbasis!BA599,IF($O$3="Unterweltbewohner",Datenbasis!BA618,IF($O$3="Vampire",Datenbasis!BA637,IF($O$3="Waldelfen - LdE",Datenbasis!BA656,IF($O$3="Waldelfen - WL",Datenbasis!BA675,IF($O$3="Zwerge",Datenbasis!BA694,IF($O$3="Slann",Datenbasis!BA713,""))))))))</f>
        <v/>
      </c>
      <c r="U166" s="542" t="str">
        <f>IF($O$3="","",IF($O$3="Rotzlinge",Datenbasis!BB599,IF($O$3="Unterweltbewohner",Datenbasis!BB618,IF($O$3="Vampire",Datenbasis!BB637,IF($O$3="Waldelfen - LdE",Datenbasis!BB656,IF($O$3="Waldelfen - WL",Datenbasis!BB675,IF($O$3="Zwerge",Datenbasis!BB694,IF($O$3="Slann",Datenbasis!BB713,""))))))))</f>
        <v/>
      </c>
      <c r="V166" s="542" t="str">
        <f>IF($O$3="","",IF($O$3="Rotzlinge",Datenbasis!BC599,IF($O$3="Unterweltbewohner",Datenbasis!BC618,IF($O$3="Vampire",Datenbasis!BC637,IF($O$3="Waldelfen - LdE",Datenbasis!BC656,IF($O$3="Waldelfen - WL",Datenbasis!BC675,IF($O$3="Zwerge",Datenbasis!BC694,IF($O$3="Slann",Datenbasis!BC713,""))))))))</f>
        <v/>
      </c>
      <c r="W166" s="542" t="str">
        <f>IF($O$3="","",IF($O$3="Rotzlinge",Datenbasis!BD599,IF($O$3="Unterweltbewohner",Datenbasis!BD618,IF($O$3="Vampire",Datenbasis!BD637,IF($O$3="Waldelfen - LdE",Datenbasis!BD656,IF($O$3="Waldelfen - WL",Datenbasis!BD675,IF($O$3="Zwerge",Datenbasis!BD694,IF($O$3="Slann",Datenbasis!BD713,""))))))))</f>
        <v/>
      </c>
      <c r="X166" s="542" t="str">
        <f>IF($O$3="","",IF($O$3="Rotzlinge",Datenbasis!BE599,IF($O$3="Unterweltbewohner",Datenbasis!BE618,IF($O$3="Vampire",Datenbasis!BE637,IF($O$3="Waldelfen - LdE",Datenbasis!BE656,IF($O$3="Waldelfen - WL",Datenbasis!BE675,IF($O$3="Zwerge",Datenbasis!BE694,IF($O$3="Slann",Datenbasis!BE713,""))))))))</f>
        <v/>
      </c>
    </row>
    <row r="167" spans="2:24" x14ac:dyDescent="0.3">
      <c r="B167" s="203">
        <v>10</v>
      </c>
      <c r="C167" s="204" t="str">
        <f>IF($O$3="","",IF($O$3="Rotzlinge",Datenbasis!AS600,IF($O$3="Unterweltbewohner",Datenbasis!AS619,IF($O$3="Vampire",Datenbasis!AS638,IF($O$3="Waldelfen - LdE",Datenbasis!AS657,IF($O$3="Waldelfen - WL",Datenbasis!AS676,IF($O$3="Zwerge",Datenbasis!AS695,IF($O$3="Slann",Datenbasis!AS714,""))))))))</f>
        <v/>
      </c>
      <c r="D167" s="206" t="str">
        <f>IF($O$3="","",IF($O$3="Rotzlinge",Datenbasis!AK600,IF($O$3="Unterweltbewohner",Datenbasis!AK619,IF($O$3="Vampire",Datenbasis!AK638,IF($O$3="Waldelfen - LdE",Datenbasis!AK657,IF($O$3="Waldelfen - WL",Datenbasis!AK676,IF($O$3="Zwerge",Datenbasis!AK695,IF($O$3="Slann",Datenbasis!AK714,""))))))))</f>
        <v/>
      </c>
      <c r="E167" s="67" t="str">
        <f>IF($O$3="","",IF($O$3="Rotzlinge",Datenbasis!AL600,IF($O$3="Unterweltbewohner",Datenbasis!AL619,IF($O$3="Vampire",Datenbasis!AL638,IF($O$3="Waldelfen - LdE",Datenbasis!AL657,IF($O$3="Waldelfen - WL",Datenbasis!AL676,IF($O$3="Zwerge",Datenbasis!AL695,IF($O$3="Slann",Datenbasis!AL714,""))))))))</f>
        <v/>
      </c>
      <c r="F167" s="67" t="str">
        <f>IF($O$3="","",IF($O$3="Rotzlinge",Datenbasis!AM600,IF($O$3="Unterweltbewohner",Datenbasis!AM619,IF($O$3="Vampire",Datenbasis!AM638,IF($O$3="Waldelfen - LdE",Datenbasis!AM657,IF($O$3="Waldelfen - WL",Datenbasis!AM676,IF($O$3="Zwerge",Datenbasis!AM695,IF($O$3="Slann",Datenbasis!AM714,""))))))))</f>
        <v/>
      </c>
      <c r="G167" s="67" t="str">
        <f>IF($O$3="","",IF($O$3="Rotzlinge",Datenbasis!AN600,IF($O$3="Unterweltbewohner",Datenbasis!AN619,IF($O$3="Vampire",Datenbasis!AN638,IF($O$3="Waldelfen - LdE",Datenbasis!AN657,IF($O$3="Waldelfen - WL",Datenbasis!AN676,IF($O$3="Zwerge",Datenbasis!AN695,IF($O$3="Slann",Datenbasis!AN714,""))))))))</f>
        <v/>
      </c>
      <c r="H167" s="67" t="str">
        <f>IF($O$3="","",IF($O$3="Rotzlinge",Datenbasis!AO600,IF($O$3="Unterweltbewohner",Datenbasis!AO619,IF($O$3="Vampire",Datenbasis!AO638,IF($O$3="Waldelfen - LdE",Datenbasis!AO657,IF($O$3="Waldelfen - WL",Datenbasis!AO676,IF($O$3="Zwerge",Datenbasis!AO695,IF($O$3="Slann",Datenbasis!AO714,""))))))))</f>
        <v/>
      </c>
      <c r="I167" s="67" t="str">
        <f>IF($O$3="","",IF($O$3="Rotzlinge",Datenbasis!AP600,IF($O$3="Unterweltbewohner",Datenbasis!AP619,IF($O$3="Vampire",Datenbasis!AP638,IF($O$3="Waldelfen - LdE",Datenbasis!AP657,IF($O$3="Waldelfen - WL",Datenbasis!AP676,IF($O$3="Zwerge",Datenbasis!AP695,IF($O$3="Slann",Datenbasis!AP714,""))))))))</f>
        <v/>
      </c>
      <c r="J167" s="542" t="str">
        <f>IF($O$3="","",IF($O$3="Rotzlinge",Datenbasis!AQ600,IF($O$3="Unterweltbewohner",Datenbasis!AQ619,IF($O$3="Vampire",Datenbasis!AQ638,IF($O$3="Waldelfen - LdE",Datenbasis!AQ657,IF($O$3="Waldelfen - WL",Datenbasis!AQ676,IF($O$3="Zwerge",Datenbasis!AQ695,IF($O$3="Slann",Datenbasis!AQ714,""))))))))</f>
        <v/>
      </c>
      <c r="K167" s="542" t="str">
        <f>IF($O$3="","",IF($O$3="Rotzlinge",Datenbasis!AR600,IF($O$3="Unterweltbewohner",Datenbasis!AR619,IF($O$3="Vampire",Datenbasis!AR638,IF($O$3="Waldelfen - LdE",Datenbasis!AR657,IF($O$3="Waldelfen - WL",Datenbasis!AR676,IF($O$3="Zwerge",Datenbasis!AR695,IF($O$3="Slann",Datenbasis!AR714,""))))))))</f>
        <v/>
      </c>
      <c r="L167" s="542" t="str">
        <f>IF($O$3="","",IF($O$3="Rotzlinge",Datenbasis!AS600,IF($O$3="Unterweltbewohner",Datenbasis!AS619,IF($O$3="Vampire",Datenbasis!AS638,IF($O$3="Waldelfen - LdE",Datenbasis!AS657,IF($O$3="Waldelfen - WL",Datenbasis!AS676,IF($O$3="Zwerge",Datenbasis!AS695,IF($O$3="Slann",Datenbasis!AS714,""))))))))</f>
        <v/>
      </c>
      <c r="M167" s="542" t="str">
        <f>IF($O$3="","",IF($O$3="Rotzlinge",Datenbasis!AT600,IF($O$3="Unterweltbewohner",Datenbasis!AT619,IF($O$3="Vampire",Datenbasis!AT638,IF($O$3="Waldelfen - LdE",Datenbasis!AT657,IF($O$3="Waldelfen - WL",Datenbasis!AT676,IF($O$3="Zwerge",Datenbasis!AT695,IF($O$3="Slann",Datenbasis!AT714,""))))))))</f>
        <v/>
      </c>
      <c r="N167" s="542" t="str">
        <f>IF($O$3="","",IF($O$3="Rotzlinge",Datenbasis!AU600,IF($O$3="Unterweltbewohner",Datenbasis!AU619,IF($O$3="Vampire",Datenbasis!AU638,IF($O$3="Waldelfen - LdE",Datenbasis!AU657,IF($O$3="Waldelfen - WL",Datenbasis!AU676,IF($O$3="Zwerge",Datenbasis!AU695,IF($O$3="Slann",Datenbasis!AU714,""))))))))</f>
        <v/>
      </c>
      <c r="O167" s="66" t="str">
        <f>IF($O$3="","",IF($O$3="Rotzlinge",Datenbasis!AR600,IF($O$3="Unterweltbewohner",Datenbasis!AR619,IF($O$3="Vampire",Datenbasis!AR638,IF($O$3="Waldelfen - LdE",Datenbasis!AR657,IF($O$3="Waldelfen - WL",Datenbasis!AR676,IF($O$3="Zwerge",Datenbasis!AR695,IF($O$3="Slann",Datenbasis!AR714,""))))))))</f>
        <v/>
      </c>
      <c r="P167" s="542" t="str">
        <f>IF($O$3="","",IF($O$3="Rotzlinge",Datenbasis!AS600,IF($O$3="Unterweltbewohner",Datenbasis!AS619,IF($O$3="Vampire",Datenbasis!AS638,IF($O$3="Waldelfen - LdE",Datenbasis!AS657,IF($O$3="Waldelfen - WL",Datenbasis!AS676,IF($O$3="Zwerge",Datenbasis!AS695,IF($O$3="Slann",Datenbasis!AS714,""))))))))</f>
        <v/>
      </c>
      <c r="Q167" s="542" t="str">
        <f>IF($O$3="","",IF($O$3="Rotzlinge",Datenbasis!AX600,IF($O$3="Unterweltbewohner",Datenbasis!AX619,IF($O$3="Vampire",Datenbasis!AX638,IF($O$3="Waldelfen - LdE",Datenbasis!AX657,IF($O$3="Waldelfen - WL",Datenbasis!AX676,IF($O$3="Zwerge",Datenbasis!AX695,IF($O$3="Slann",Datenbasis!AX714,""))))))))</f>
        <v/>
      </c>
      <c r="R167" s="542" t="str">
        <f>IF($O$3="","",IF($O$3="Rotzlinge",Datenbasis!AY600,IF($O$3="Unterweltbewohner",Datenbasis!AY619,IF($O$3="Vampire",Datenbasis!AY638,IF($O$3="Waldelfen - LdE",Datenbasis!AY657,IF($O$3="Waldelfen - WL",Datenbasis!AY676,IF($O$3="Zwerge",Datenbasis!AY695,IF($O$3="Slann",Datenbasis!AY714,""))))))))</f>
        <v/>
      </c>
      <c r="S167" s="542" t="str">
        <f>IF($O$3="","",IF($O$3="Rotzlinge",Datenbasis!AZ600,IF($O$3="Unterweltbewohner",Datenbasis!AZ619,IF($O$3="Vampire",Datenbasis!AZ638,IF($O$3="Waldelfen - LdE",Datenbasis!AZ657,IF($O$3="Waldelfen - WL",Datenbasis!AZ676,IF($O$3="Zwerge",Datenbasis!AZ695,IF($O$3="Slann",Datenbasis!AZ714,""))))))))</f>
        <v/>
      </c>
      <c r="T167" s="542" t="str">
        <f>IF($O$3="","",IF($O$3="Rotzlinge",Datenbasis!BA600,IF($O$3="Unterweltbewohner",Datenbasis!BA619,IF($O$3="Vampire",Datenbasis!BA638,IF($O$3="Waldelfen - LdE",Datenbasis!BA657,IF($O$3="Waldelfen - WL",Datenbasis!BA676,IF($O$3="Zwerge",Datenbasis!BA695,IF($O$3="Slann",Datenbasis!BA714,""))))))))</f>
        <v/>
      </c>
      <c r="U167" s="542" t="str">
        <f>IF($O$3="","",IF($O$3="Rotzlinge",Datenbasis!BB600,IF($O$3="Unterweltbewohner",Datenbasis!BB619,IF($O$3="Vampire",Datenbasis!BB638,IF($O$3="Waldelfen - LdE",Datenbasis!BB657,IF($O$3="Waldelfen - WL",Datenbasis!BB676,IF($O$3="Zwerge",Datenbasis!BB695,IF($O$3="Slann",Datenbasis!BB714,""))))))))</f>
        <v/>
      </c>
      <c r="V167" s="542" t="str">
        <f>IF($O$3="","",IF($O$3="Rotzlinge",Datenbasis!BC600,IF($O$3="Unterweltbewohner",Datenbasis!BC619,IF($O$3="Vampire",Datenbasis!BC638,IF($O$3="Waldelfen - LdE",Datenbasis!BC657,IF($O$3="Waldelfen - WL",Datenbasis!BC676,IF($O$3="Zwerge",Datenbasis!BC695,IF($O$3="Slann",Datenbasis!BC714,""))))))))</f>
        <v/>
      </c>
      <c r="W167" s="542" t="str">
        <f>IF($O$3="","",IF($O$3="Rotzlinge",Datenbasis!BD600,IF($O$3="Unterweltbewohner",Datenbasis!BD619,IF($O$3="Vampire",Datenbasis!BD638,IF($O$3="Waldelfen - LdE",Datenbasis!BD657,IF($O$3="Waldelfen - WL",Datenbasis!BD676,IF($O$3="Zwerge",Datenbasis!BD695,IF($O$3="Slann",Datenbasis!BD714,""))))))))</f>
        <v/>
      </c>
      <c r="X167" s="542" t="str">
        <f>IF($O$3="","",IF($O$3="Rotzlinge",Datenbasis!BE600,IF($O$3="Unterweltbewohner",Datenbasis!BE619,IF($O$3="Vampire",Datenbasis!BE638,IF($O$3="Waldelfen - LdE",Datenbasis!BE657,IF($O$3="Waldelfen - WL",Datenbasis!BE676,IF($O$3="Zwerge",Datenbasis!BE695,IF($O$3="Slann",Datenbasis!BE714,""))))))))</f>
        <v/>
      </c>
    </row>
    <row r="168" spans="2:24" x14ac:dyDescent="0.3">
      <c r="B168" s="203">
        <v>11</v>
      </c>
      <c r="C168" s="204" t="str">
        <f>IF($O$3="","",IF($O$3="Rotzlinge",Datenbasis!AS601,IF($O$3="Unterweltbewohner",Datenbasis!AS620,IF($O$3="Vampire",Datenbasis!AS639,IF($O$3="Waldelfen - LdE",Datenbasis!AS658,IF($O$3="Waldelfen - WL",Datenbasis!AS677,IF($O$3="Zwerge",Datenbasis!AS696,IF($O$3="Slann",Datenbasis!AS715,""))))))))</f>
        <v/>
      </c>
      <c r="D168" s="206" t="str">
        <f>IF($O$3="","",IF($O$3="Rotzlinge",Datenbasis!AK601,IF($O$3="Unterweltbewohner",Datenbasis!AK620,IF($O$3="Vampire",Datenbasis!AK639,IF($O$3="Waldelfen - LdE",Datenbasis!AK658,IF($O$3="Waldelfen - WL",Datenbasis!AK677,IF($O$3="Zwerge",Datenbasis!AK696,IF($O$3="Slann",Datenbasis!AK715,""))))))))</f>
        <v/>
      </c>
      <c r="E168" s="67" t="str">
        <f>IF($O$3="","",IF($O$3="Rotzlinge",Datenbasis!AL601,IF($O$3="Unterweltbewohner",Datenbasis!AL620,IF($O$3="Vampire",Datenbasis!AL639,IF($O$3="Waldelfen - LdE",Datenbasis!AL658,IF($O$3="Waldelfen - WL",Datenbasis!AL677,IF($O$3="Zwerge",Datenbasis!AL696,IF($O$3="Slann",Datenbasis!AL715,""))))))))</f>
        <v/>
      </c>
      <c r="F168" s="67" t="str">
        <f>IF($O$3="","",IF($O$3="Rotzlinge",Datenbasis!AM601,IF($O$3="Unterweltbewohner",Datenbasis!AM620,IF($O$3="Vampire",Datenbasis!AM639,IF($O$3="Waldelfen - LdE",Datenbasis!AM658,IF($O$3="Waldelfen - WL",Datenbasis!AM677,IF($O$3="Zwerge",Datenbasis!AM696,IF($O$3="Slann",Datenbasis!AM715,""))))))))</f>
        <v/>
      </c>
      <c r="G168" s="67" t="str">
        <f>IF($O$3="","",IF($O$3="Rotzlinge",Datenbasis!AN601,IF($O$3="Unterweltbewohner",Datenbasis!AN620,IF($O$3="Vampire",Datenbasis!AN639,IF($O$3="Waldelfen - LdE",Datenbasis!AN658,IF($O$3="Waldelfen - WL",Datenbasis!AN677,IF($O$3="Zwerge",Datenbasis!AN696,IF($O$3="Slann",Datenbasis!AN715,""))))))))</f>
        <v/>
      </c>
      <c r="H168" s="67" t="str">
        <f>IF($O$3="","",IF($O$3="Rotzlinge",Datenbasis!AO601,IF($O$3="Unterweltbewohner",Datenbasis!AO620,IF($O$3="Vampire",Datenbasis!AO639,IF($O$3="Waldelfen - LdE",Datenbasis!AO658,IF($O$3="Waldelfen - WL",Datenbasis!AO677,IF($O$3="Zwerge",Datenbasis!AO696,IF($O$3="Slann",Datenbasis!AO715,""))))))))</f>
        <v/>
      </c>
      <c r="I168" s="67" t="str">
        <f>IF($O$3="","",IF($O$3="Rotzlinge",Datenbasis!AP601,IF($O$3="Unterweltbewohner",Datenbasis!AP620,IF($O$3="Vampire",Datenbasis!AP639,IF($O$3="Waldelfen - LdE",Datenbasis!AP658,IF($O$3="Waldelfen - WL",Datenbasis!AP677,IF($O$3="Zwerge",Datenbasis!AP696,IF($O$3="Slann",Datenbasis!AP715,""))))))))</f>
        <v/>
      </c>
      <c r="J168" s="542" t="str">
        <f>IF($O$3="","",IF($O$3="Rotzlinge",Datenbasis!AQ601,IF($O$3="Unterweltbewohner",Datenbasis!AQ620,IF($O$3="Vampire",Datenbasis!AQ639,IF($O$3="Waldelfen - LdE",Datenbasis!AQ658,IF($O$3="Waldelfen - WL",Datenbasis!AQ677,IF($O$3="Zwerge",Datenbasis!AQ696,IF($O$3="Slann",Datenbasis!AQ715,""))))))))</f>
        <v/>
      </c>
      <c r="K168" s="542" t="str">
        <f>IF($O$3="","",IF($O$3="Rotzlinge",Datenbasis!AR601,IF($O$3="Unterweltbewohner",Datenbasis!AR620,IF($O$3="Vampire",Datenbasis!AR639,IF($O$3="Waldelfen - LdE",Datenbasis!AR658,IF($O$3="Waldelfen - WL",Datenbasis!AR677,IF($O$3="Zwerge",Datenbasis!AR696,IF($O$3="Slann",Datenbasis!AR715,""))))))))</f>
        <v/>
      </c>
      <c r="L168" s="542" t="str">
        <f>IF($O$3="","",IF($O$3="Rotzlinge",Datenbasis!AS601,IF($O$3="Unterweltbewohner",Datenbasis!AS620,IF($O$3="Vampire",Datenbasis!AS639,IF($O$3="Waldelfen - LdE",Datenbasis!AS658,IF($O$3="Waldelfen - WL",Datenbasis!AS677,IF($O$3="Zwerge",Datenbasis!AS696,IF($O$3="Slann",Datenbasis!AS715,""))))))))</f>
        <v/>
      </c>
      <c r="M168" s="542" t="str">
        <f>IF($O$3="","",IF($O$3="Rotzlinge",Datenbasis!AT601,IF($O$3="Unterweltbewohner",Datenbasis!AT620,IF($O$3="Vampire",Datenbasis!AT639,IF($O$3="Waldelfen - LdE",Datenbasis!AT658,IF($O$3="Waldelfen - WL",Datenbasis!AT677,IF($O$3="Zwerge",Datenbasis!AT696,IF($O$3="Slann",Datenbasis!AT715,""))))))))</f>
        <v/>
      </c>
      <c r="N168" s="542" t="str">
        <f>IF($O$3="","",IF($O$3="Rotzlinge",Datenbasis!AU601,IF($O$3="Unterweltbewohner",Datenbasis!AU620,IF($O$3="Vampire",Datenbasis!AU639,IF($O$3="Waldelfen - LdE",Datenbasis!AU658,IF($O$3="Waldelfen - WL",Datenbasis!AU677,IF($O$3="Zwerge",Datenbasis!AU696,IF($O$3="Slann",Datenbasis!AU715,""))))))))</f>
        <v/>
      </c>
      <c r="O168" s="66" t="str">
        <f>IF($O$3="","",IF($O$3="Rotzlinge",Datenbasis!AR601,IF($O$3="Unterweltbewohner",Datenbasis!AR620,IF($O$3="Vampire",Datenbasis!AR639,IF($O$3="Waldelfen - LdE",Datenbasis!AR658,IF($O$3="Waldelfen - WL",Datenbasis!AR677,IF($O$3="Zwerge",Datenbasis!AR696,IF($O$3="Slann",Datenbasis!AR715,""))))))))</f>
        <v/>
      </c>
      <c r="P168" s="542" t="str">
        <f>IF($O$3="","",IF($O$3="Rotzlinge",Datenbasis!AS601,IF($O$3="Unterweltbewohner",Datenbasis!AS620,IF($O$3="Vampire",Datenbasis!AS639,IF($O$3="Waldelfen - LdE",Datenbasis!AS658,IF($O$3="Waldelfen - WL",Datenbasis!AS677,IF($O$3="Zwerge",Datenbasis!AS696,IF($O$3="Slann",Datenbasis!AS715,""))))))))</f>
        <v/>
      </c>
      <c r="Q168" s="542" t="str">
        <f>IF($O$3="","",IF($O$3="Rotzlinge",Datenbasis!AX601,IF($O$3="Unterweltbewohner",Datenbasis!AX620,IF($O$3="Vampire",Datenbasis!AX639,IF($O$3="Waldelfen - LdE",Datenbasis!AX658,IF($O$3="Waldelfen - WL",Datenbasis!AX677,IF($O$3="Zwerge",Datenbasis!AX696,IF($O$3="Slann",Datenbasis!AX715,""))))))))</f>
        <v/>
      </c>
      <c r="R168" s="542" t="str">
        <f>IF($O$3="","",IF($O$3="Rotzlinge",Datenbasis!AY601,IF($O$3="Unterweltbewohner",Datenbasis!AY620,IF($O$3="Vampire",Datenbasis!AY639,IF($O$3="Waldelfen - LdE",Datenbasis!AY658,IF($O$3="Waldelfen - WL",Datenbasis!AY677,IF($O$3="Zwerge",Datenbasis!AY696,IF($O$3="Slann",Datenbasis!AY715,""))))))))</f>
        <v/>
      </c>
      <c r="S168" s="542" t="str">
        <f>IF($O$3="","",IF($O$3="Rotzlinge",Datenbasis!AZ601,IF($O$3="Unterweltbewohner",Datenbasis!AZ620,IF($O$3="Vampire",Datenbasis!AZ639,IF($O$3="Waldelfen - LdE",Datenbasis!AZ658,IF($O$3="Waldelfen - WL",Datenbasis!AZ677,IF($O$3="Zwerge",Datenbasis!AZ696,IF($O$3="Slann",Datenbasis!AZ715,""))))))))</f>
        <v/>
      </c>
      <c r="T168" s="542" t="str">
        <f>IF($O$3="","",IF($O$3="Rotzlinge",Datenbasis!BA601,IF($O$3="Unterweltbewohner",Datenbasis!BA620,IF($O$3="Vampire",Datenbasis!BA639,IF($O$3="Waldelfen - LdE",Datenbasis!BA658,IF($O$3="Waldelfen - WL",Datenbasis!BA677,IF($O$3="Zwerge",Datenbasis!BA696,IF($O$3="Slann",Datenbasis!BA715,""))))))))</f>
        <v/>
      </c>
      <c r="U168" s="542" t="str">
        <f>IF($O$3="","",IF($O$3="Rotzlinge",Datenbasis!BB601,IF($O$3="Unterweltbewohner",Datenbasis!BB620,IF($O$3="Vampire",Datenbasis!BB639,IF($O$3="Waldelfen - LdE",Datenbasis!BB658,IF($O$3="Waldelfen - WL",Datenbasis!BB677,IF($O$3="Zwerge",Datenbasis!BB696,IF($O$3="Slann",Datenbasis!BB715,""))))))))</f>
        <v/>
      </c>
      <c r="V168" s="542" t="str">
        <f>IF($O$3="","",IF($O$3="Rotzlinge",Datenbasis!BC601,IF($O$3="Unterweltbewohner",Datenbasis!BC620,IF($O$3="Vampire",Datenbasis!BC639,IF($O$3="Waldelfen - LdE",Datenbasis!BC658,IF($O$3="Waldelfen - WL",Datenbasis!BC677,IF($O$3="Zwerge",Datenbasis!BC696,IF($O$3="Slann",Datenbasis!BC715,""))))))))</f>
        <v/>
      </c>
      <c r="W168" s="542" t="str">
        <f>IF($O$3="","",IF($O$3="Rotzlinge",Datenbasis!BD601,IF($O$3="Unterweltbewohner",Datenbasis!BD620,IF($O$3="Vampire",Datenbasis!BD639,IF($O$3="Waldelfen - LdE",Datenbasis!BD658,IF($O$3="Waldelfen - WL",Datenbasis!BD677,IF($O$3="Zwerge",Datenbasis!BD696,IF($O$3="Slann",Datenbasis!BD715,""))))))))</f>
        <v/>
      </c>
      <c r="X168" s="542" t="str">
        <f>IF($O$3="","",IF($O$3="Rotzlinge",Datenbasis!BE601,IF($O$3="Unterweltbewohner",Datenbasis!BE620,IF($O$3="Vampire",Datenbasis!BE639,IF($O$3="Waldelfen - LdE",Datenbasis!BE658,IF($O$3="Waldelfen - WL",Datenbasis!BE677,IF($O$3="Zwerge",Datenbasis!BE696,IF($O$3="Slann",Datenbasis!BE715,""))))))))</f>
        <v/>
      </c>
    </row>
    <row r="169" spans="2:24" x14ac:dyDescent="0.3">
      <c r="B169" s="203">
        <v>12</v>
      </c>
      <c r="C169" s="204" t="str">
        <f>IF($O$3="","",IF($O$3="Rotzlinge",Datenbasis!AS602,IF($O$3="Unterweltbewohner",Datenbasis!AS621,IF($O$3="Vampire",Datenbasis!AS640,IF($O$3="Waldelfen - LdE",Datenbasis!AS659,IF($O$3="Waldelfen - WL",Datenbasis!AS678,IF($O$3="Zwerge",Datenbasis!AS697,IF($O$3="Slann",Datenbasis!AS716,""))))))))</f>
        <v/>
      </c>
      <c r="D169" s="206" t="str">
        <f>IF($O$3="","",IF($O$3="Rotzlinge",Datenbasis!AK602,IF($O$3="Unterweltbewohner",Datenbasis!AK621,IF($O$3="Vampire",Datenbasis!AK640,IF($O$3="Waldelfen - LdE",Datenbasis!AK659,IF($O$3="Waldelfen - WL",Datenbasis!AK678,IF($O$3="Zwerge",Datenbasis!AK697,IF($O$3="Slann",Datenbasis!AK716,""))))))))</f>
        <v/>
      </c>
      <c r="E169" s="67" t="str">
        <f>IF($O$3="","",IF($O$3="Rotzlinge",Datenbasis!AL602,IF($O$3="Unterweltbewohner",Datenbasis!AL621,IF($O$3="Vampire",Datenbasis!AL640,IF($O$3="Waldelfen - LdE",Datenbasis!AL659,IF($O$3="Waldelfen - WL",Datenbasis!AL678,IF($O$3="Zwerge",Datenbasis!AL697,IF($O$3="Slann",Datenbasis!AL716,""))))))))</f>
        <v/>
      </c>
      <c r="F169" s="67" t="str">
        <f>IF($O$3="","",IF($O$3="Rotzlinge",Datenbasis!AM602,IF($O$3="Unterweltbewohner",Datenbasis!AM621,IF($O$3="Vampire",Datenbasis!AM640,IF($O$3="Waldelfen - LdE",Datenbasis!AM659,IF($O$3="Waldelfen - WL",Datenbasis!AM678,IF($O$3="Zwerge",Datenbasis!AM697,IF($O$3="Slann",Datenbasis!AM716,""))))))))</f>
        <v/>
      </c>
      <c r="G169" s="67" t="str">
        <f>IF($O$3="","",IF($O$3="Rotzlinge",Datenbasis!AN602,IF($O$3="Unterweltbewohner",Datenbasis!AN621,IF($O$3="Vampire",Datenbasis!AN640,IF($O$3="Waldelfen - LdE",Datenbasis!AN659,IF($O$3="Waldelfen - WL",Datenbasis!AN678,IF($O$3="Zwerge",Datenbasis!AN697,IF($O$3="Slann",Datenbasis!AN716,""))))))))</f>
        <v/>
      </c>
      <c r="H169" s="67" t="str">
        <f>IF($O$3="","",IF($O$3="Rotzlinge",Datenbasis!AO602,IF($O$3="Unterweltbewohner",Datenbasis!AO621,IF($O$3="Vampire",Datenbasis!AO640,IF($O$3="Waldelfen - LdE",Datenbasis!AO659,IF($O$3="Waldelfen - WL",Datenbasis!AO678,IF($O$3="Zwerge",Datenbasis!AO697,IF($O$3="Slann",Datenbasis!AO716,""))))))))</f>
        <v/>
      </c>
      <c r="I169" s="67" t="str">
        <f>IF($O$3="","",IF($O$3="Rotzlinge",Datenbasis!AP602,IF($O$3="Unterweltbewohner",Datenbasis!AP621,IF($O$3="Vampire",Datenbasis!AP640,IF($O$3="Waldelfen - LdE",Datenbasis!AP659,IF($O$3="Waldelfen - WL",Datenbasis!AP678,IF($O$3="Zwerge",Datenbasis!AP697,IF($O$3="Slann",Datenbasis!AP716,""))))))))</f>
        <v/>
      </c>
      <c r="J169" s="542" t="str">
        <f>IF($O$3="","",IF($O$3="Rotzlinge",Datenbasis!AQ602,IF($O$3="Unterweltbewohner",Datenbasis!AQ621,IF($O$3="Vampire",Datenbasis!AQ640,IF($O$3="Waldelfen - LdE",Datenbasis!AQ659,IF($O$3="Waldelfen - WL",Datenbasis!AQ678,IF($O$3="Zwerge",Datenbasis!AQ697,IF($O$3="Slann",Datenbasis!AQ716,""))))))))</f>
        <v/>
      </c>
      <c r="K169" s="542" t="str">
        <f>IF($O$3="","",IF($O$3="Rotzlinge",Datenbasis!AR602,IF($O$3="Unterweltbewohner",Datenbasis!AR621,IF($O$3="Vampire",Datenbasis!AR640,IF($O$3="Waldelfen - LdE",Datenbasis!AR659,IF($O$3="Waldelfen - WL",Datenbasis!AR678,IF($O$3="Zwerge",Datenbasis!AR697,IF($O$3="Slann",Datenbasis!AR716,""))))))))</f>
        <v/>
      </c>
      <c r="L169" s="542" t="str">
        <f>IF($O$3="","",IF($O$3="Rotzlinge",Datenbasis!AS602,IF($O$3="Unterweltbewohner",Datenbasis!AS621,IF($O$3="Vampire",Datenbasis!AS640,IF($O$3="Waldelfen - LdE",Datenbasis!AS659,IF($O$3="Waldelfen - WL",Datenbasis!AS678,IF($O$3="Zwerge",Datenbasis!AS697,IF($O$3="Slann",Datenbasis!AS716,""))))))))</f>
        <v/>
      </c>
      <c r="M169" s="542" t="str">
        <f>IF($O$3="","",IF($O$3="Rotzlinge",Datenbasis!AT602,IF($O$3="Unterweltbewohner",Datenbasis!AT621,IF($O$3="Vampire",Datenbasis!AT640,IF($O$3="Waldelfen - LdE",Datenbasis!AT659,IF($O$3="Waldelfen - WL",Datenbasis!AT678,IF($O$3="Zwerge",Datenbasis!AT697,IF($O$3="Slann",Datenbasis!AT716,""))))))))</f>
        <v/>
      </c>
      <c r="N169" s="542" t="str">
        <f>IF($O$3="","",IF($O$3="Rotzlinge",Datenbasis!AU602,IF($O$3="Unterweltbewohner",Datenbasis!AU621,IF($O$3="Vampire",Datenbasis!AU640,IF($O$3="Waldelfen - LdE",Datenbasis!AU659,IF($O$3="Waldelfen - WL",Datenbasis!AU678,IF($O$3="Zwerge",Datenbasis!AU697,IF($O$3="Slann",Datenbasis!AU716,""))))))))</f>
        <v/>
      </c>
      <c r="O169" s="66" t="str">
        <f>IF($O$3="","",IF($O$3="Rotzlinge",Datenbasis!AR602,IF($O$3="Unterweltbewohner",Datenbasis!AR621,IF($O$3="Vampire",Datenbasis!AR640,IF($O$3="Waldelfen - LdE",Datenbasis!AR659,IF($O$3="Waldelfen - WL",Datenbasis!AR678,IF($O$3="Zwerge",Datenbasis!AR697,IF($O$3="Slann",Datenbasis!AR716,""))))))))</f>
        <v/>
      </c>
      <c r="P169" s="542" t="str">
        <f>IF($O$3="","",IF($O$3="Rotzlinge",Datenbasis!AS602,IF($O$3="Unterweltbewohner",Datenbasis!AS621,IF($O$3="Vampire",Datenbasis!AS640,IF($O$3="Waldelfen - LdE",Datenbasis!AS659,IF($O$3="Waldelfen - WL",Datenbasis!AS678,IF($O$3="Zwerge",Datenbasis!AS697,IF($O$3="Slann",Datenbasis!AS716,""))))))))</f>
        <v/>
      </c>
      <c r="Q169" s="542" t="str">
        <f>IF($O$3="","",IF($O$3="Rotzlinge",Datenbasis!AX602,IF($O$3="Unterweltbewohner",Datenbasis!AX621,IF($O$3="Vampire",Datenbasis!AX640,IF($O$3="Waldelfen - LdE",Datenbasis!AX659,IF($O$3="Waldelfen - WL",Datenbasis!AX678,IF($O$3="Zwerge",Datenbasis!AX697,IF($O$3="Slann",Datenbasis!AX716,""))))))))</f>
        <v/>
      </c>
      <c r="R169" s="542" t="str">
        <f>IF($O$3="","",IF($O$3="Rotzlinge",Datenbasis!AY602,IF($O$3="Unterweltbewohner",Datenbasis!AY621,IF($O$3="Vampire",Datenbasis!AY640,IF($O$3="Waldelfen - LdE",Datenbasis!AY659,IF($O$3="Waldelfen - WL",Datenbasis!AY678,IF($O$3="Zwerge",Datenbasis!AY697,IF($O$3="Slann",Datenbasis!AY716,""))))))))</f>
        <v/>
      </c>
      <c r="S169" s="542" t="str">
        <f>IF($O$3="","",IF($O$3="Rotzlinge",Datenbasis!AZ602,IF($O$3="Unterweltbewohner",Datenbasis!AZ621,IF($O$3="Vampire",Datenbasis!AZ640,IF($O$3="Waldelfen - LdE",Datenbasis!AZ659,IF($O$3="Waldelfen - WL",Datenbasis!AZ678,IF($O$3="Zwerge",Datenbasis!AZ697,IF($O$3="Slann",Datenbasis!AZ716,""))))))))</f>
        <v/>
      </c>
      <c r="T169" s="542" t="str">
        <f>IF($O$3="","",IF($O$3="Rotzlinge",Datenbasis!BA602,IF($O$3="Unterweltbewohner",Datenbasis!BA621,IF($O$3="Vampire",Datenbasis!BA640,IF($O$3="Waldelfen - LdE",Datenbasis!BA659,IF($O$3="Waldelfen - WL",Datenbasis!BA678,IF($O$3="Zwerge",Datenbasis!BA697,IF($O$3="Slann",Datenbasis!BA716,""))))))))</f>
        <v/>
      </c>
      <c r="U169" s="542" t="str">
        <f>IF($O$3="","",IF($O$3="Rotzlinge",Datenbasis!BB602,IF($O$3="Unterweltbewohner",Datenbasis!BB621,IF($O$3="Vampire",Datenbasis!BB640,IF($O$3="Waldelfen - LdE",Datenbasis!BB659,IF($O$3="Waldelfen - WL",Datenbasis!BB678,IF($O$3="Zwerge",Datenbasis!BB697,IF($O$3="Slann",Datenbasis!BB716,""))))))))</f>
        <v/>
      </c>
      <c r="V169" s="542" t="str">
        <f>IF($O$3="","",IF($O$3="Rotzlinge",Datenbasis!BC602,IF($O$3="Unterweltbewohner",Datenbasis!BC621,IF($O$3="Vampire",Datenbasis!BC640,IF($O$3="Waldelfen - LdE",Datenbasis!BC659,IF($O$3="Waldelfen - WL",Datenbasis!BC678,IF($O$3="Zwerge",Datenbasis!BC697,IF($O$3="Slann",Datenbasis!BC716,""))))))))</f>
        <v/>
      </c>
      <c r="W169" s="542" t="str">
        <f>IF($O$3="","",IF($O$3="Rotzlinge",Datenbasis!BD602,IF($O$3="Unterweltbewohner",Datenbasis!BD621,IF($O$3="Vampire",Datenbasis!BD640,IF($O$3="Waldelfen - LdE",Datenbasis!BD659,IF($O$3="Waldelfen - WL",Datenbasis!BD678,IF($O$3="Zwerge",Datenbasis!BD697,IF($O$3="Slann",Datenbasis!BD716,""))))))))</f>
        <v/>
      </c>
      <c r="X169" s="542" t="str">
        <f>IF($O$3="","",IF($O$3="Rotzlinge",Datenbasis!BE602,IF($O$3="Unterweltbewohner",Datenbasis!BE621,IF($O$3="Vampire",Datenbasis!BE640,IF($O$3="Waldelfen - LdE",Datenbasis!BE659,IF($O$3="Waldelfen - WL",Datenbasis!BE678,IF($O$3="Zwerge",Datenbasis!BE697,IF($O$3="Slann",Datenbasis!BE716,""))))))))</f>
        <v/>
      </c>
    </row>
    <row r="170" spans="2:24" x14ac:dyDescent="0.3">
      <c r="B170" s="203">
        <v>13</v>
      </c>
      <c r="C170" s="204" t="str">
        <f>IF($O$3="","",IF($O$3="Rotzlinge",Datenbasis!AS603,IF($O$3="Unterweltbewohner",Datenbasis!AS622,IF($O$3="Vampire",Datenbasis!AS641,IF($O$3="Waldelfen - LdE",Datenbasis!AS660,IF($O$3="Waldelfen - WL",Datenbasis!AS679,IF($O$3="Zwerge",Datenbasis!AS698,IF($O$3="Slann",Datenbasis!AS717,""))))))))</f>
        <v/>
      </c>
      <c r="D170" s="206" t="str">
        <f>IF($O$3="","",IF($O$3="Rotzlinge",Datenbasis!AK603,IF($O$3="Unterweltbewohner",Datenbasis!AK622,IF($O$3="Vampire",Datenbasis!AK641,IF($O$3="Waldelfen - LdE",Datenbasis!AK660,IF($O$3="Waldelfen - WL",Datenbasis!AK679,IF($O$3="Zwerge",Datenbasis!AK698,IF($O$3="Slann",Datenbasis!AK717,""))))))))</f>
        <v/>
      </c>
      <c r="E170" s="67" t="str">
        <f>IF($O$3="","",IF($O$3="Rotzlinge",Datenbasis!AL603,IF($O$3="Unterweltbewohner",Datenbasis!AL622,IF($O$3="Vampire",Datenbasis!AL641,IF($O$3="Waldelfen - LdE",Datenbasis!AL660,IF($O$3="Waldelfen - WL",Datenbasis!AL679,IF($O$3="Zwerge",Datenbasis!AL698,IF($O$3="Slann",Datenbasis!AL717,""))))))))</f>
        <v/>
      </c>
      <c r="F170" s="67" t="str">
        <f>IF($O$3="","",IF($O$3="Rotzlinge",Datenbasis!AM603,IF($O$3="Unterweltbewohner",Datenbasis!AM622,IF($O$3="Vampire",Datenbasis!AM641,IF($O$3="Waldelfen - LdE",Datenbasis!AM660,IF($O$3="Waldelfen - WL",Datenbasis!AM679,IF($O$3="Zwerge",Datenbasis!AM698,IF($O$3="Slann",Datenbasis!AM717,""))))))))</f>
        <v/>
      </c>
      <c r="G170" s="67" t="str">
        <f>IF($O$3="","",IF($O$3="Rotzlinge",Datenbasis!AN603,IF($O$3="Unterweltbewohner",Datenbasis!AN622,IF($O$3="Vampire",Datenbasis!AN641,IF($O$3="Waldelfen - LdE",Datenbasis!AN660,IF($O$3="Waldelfen - WL",Datenbasis!AN679,IF($O$3="Zwerge",Datenbasis!AN698,IF($O$3="Slann",Datenbasis!AN717,""))))))))</f>
        <v/>
      </c>
      <c r="H170" s="67" t="str">
        <f>IF($O$3="","",IF($O$3="Rotzlinge",Datenbasis!AO603,IF($O$3="Unterweltbewohner",Datenbasis!AO622,IF($O$3="Vampire",Datenbasis!AO641,IF($O$3="Waldelfen - LdE",Datenbasis!AO660,IF($O$3="Waldelfen - WL",Datenbasis!AO679,IF($O$3="Zwerge",Datenbasis!AO698,IF($O$3="Slann",Datenbasis!AO717,""))))))))</f>
        <v/>
      </c>
      <c r="I170" s="67" t="str">
        <f>IF($O$3="","",IF($O$3="Rotzlinge",Datenbasis!AP603,IF($O$3="Unterweltbewohner",Datenbasis!AP622,IF($O$3="Vampire",Datenbasis!AP641,IF($O$3="Waldelfen - LdE",Datenbasis!AP660,IF($O$3="Waldelfen - WL",Datenbasis!AP679,IF($O$3="Zwerge",Datenbasis!AP698,IF($O$3="Slann",Datenbasis!AP717,""))))))))</f>
        <v/>
      </c>
      <c r="J170" s="542" t="str">
        <f>IF($O$3="","",IF($O$3="Rotzlinge",Datenbasis!AQ603,IF($O$3="Unterweltbewohner",Datenbasis!AQ622,IF($O$3="Vampire",Datenbasis!AQ641,IF($O$3="Waldelfen - LdE",Datenbasis!AQ660,IF($O$3="Waldelfen - WL",Datenbasis!AQ679,IF($O$3="Zwerge",Datenbasis!AQ698,IF($O$3="Slann",Datenbasis!AQ717,""))))))))</f>
        <v/>
      </c>
      <c r="K170" s="542" t="str">
        <f>IF($O$3="","",IF($O$3="Rotzlinge",Datenbasis!AR603,IF($O$3="Unterweltbewohner",Datenbasis!AR622,IF($O$3="Vampire",Datenbasis!AR641,IF($O$3="Waldelfen - LdE",Datenbasis!AR660,IF($O$3="Waldelfen - WL",Datenbasis!AR679,IF($O$3="Zwerge",Datenbasis!AR698,IF($O$3="Slann",Datenbasis!AR717,""))))))))</f>
        <v/>
      </c>
      <c r="L170" s="542" t="str">
        <f>IF($O$3="","",IF($O$3="Rotzlinge",Datenbasis!AS603,IF($O$3="Unterweltbewohner",Datenbasis!AS622,IF($O$3="Vampire",Datenbasis!AS641,IF($O$3="Waldelfen - LdE",Datenbasis!AS660,IF($O$3="Waldelfen - WL",Datenbasis!AS679,IF($O$3="Zwerge",Datenbasis!AS698,IF($O$3="Slann",Datenbasis!AS717,""))))))))</f>
        <v/>
      </c>
      <c r="M170" s="542" t="str">
        <f>IF($O$3="","",IF($O$3="Rotzlinge",Datenbasis!AT603,IF($O$3="Unterweltbewohner",Datenbasis!AT622,IF($O$3="Vampire",Datenbasis!AT641,IF($O$3="Waldelfen - LdE",Datenbasis!AT660,IF($O$3="Waldelfen - WL",Datenbasis!AT679,IF($O$3="Zwerge",Datenbasis!AT698,IF($O$3="Slann",Datenbasis!AT717,""))))))))</f>
        <v/>
      </c>
      <c r="N170" s="542" t="str">
        <f>IF($O$3="","",IF($O$3="Rotzlinge",Datenbasis!AU603,IF($O$3="Unterweltbewohner",Datenbasis!AU622,IF($O$3="Vampire",Datenbasis!AU641,IF($O$3="Waldelfen - LdE",Datenbasis!AU660,IF($O$3="Waldelfen - WL",Datenbasis!AU679,IF($O$3="Zwerge",Datenbasis!AU698,IF($O$3="Slann",Datenbasis!AU717,""))))))))</f>
        <v/>
      </c>
      <c r="O170" s="66" t="str">
        <f>IF($O$3="","",IF($O$3="Rotzlinge",Datenbasis!AR603,IF($O$3="Unterweltbewohner",Datenbasis!AR622,IF($O$3="Vampire",Datenbasis!AR641,IF($O$3="Waldelfen - LdE",Datenbasis!AR660,IF($O$3="Waldelfen - WL",Datenbasis!AR679,IF($O$3="Zwerge",Datenbasis!AR698,IF($O$3="Slann",Datenbasis!AR717,""))))))))</f>
        <v/>
      </c>
      <c r="P170" s="542" t="str">
        <f>IF($O$3="","",IF($O$3="Rotzlinge",Datenbasis!AS603,IF($O$3="Unterweltbewohner",Datenbasis!AS622,IF($O$3="Vampire",Datenbasis!AS641,IF($O$3="Waldelfen - LdE",Datenbasis!AS660,IF($O$3="Waldelfen - WL",Datenbasis!AS679,IF($O$3="Zwerge",Datenbasis!AS698,IF($O$3="Slann",Datenbasis!AS717,""))))))))</f>
        <v/>
      </c>
      <c r="Q170" s="542" t="str">
        <f>IF($O$3="","",IF($O$3="Rotzlinge",Datenbasis!AX603,IF($O$3="Unterweltbewohner",Datenbasis!AX622,IF($O$3="Vampire",Datenbasis!AX641,IF($O$3="Waldelfen - LdE",Datenbasis!AX660,IF($O$3="Waldelfen - WL",Datenbasis!AX679,IF($O$3="Zwerge",Datenbasis!AX698,IF($O$3="Slann",Datenbasis!AX717,""))))))))</f>
        <v/>
      </c>
      <c r="R170" s="542" t="str">
        <f>IF($O$3="","",IF($O$3="Rotzlinge",Datenbasis!AY603,IF($O$3="Unterweltbewohner",Datenbasis!AY622,IF($O$3="Vampire",Datenbasis!AY641,IF($O$3="Waldelfen - LdE",Datenbasis!AY660,IF($O$3="Waldelfen - WL",Datenbasis!AY679,IF($O$3="Zwerge",Datenbasis!AY698,IF($O$3="Slann",Datenbasis!AY717,""))))))))</f>
        <v/>
      </c>
      <c r="S170" s="542" t="str">
        <f>IF($O$3="","",IF($O$3="Rotzlinge",Datenbasis!AZ603,IF($O$3="Unterweltbewohner",Datenbasis!AZ622,IF($O$3="Vampire",Datenbasis!AZ641,IF($O$3="Waldelfen - LdE",Datenbasis!AZ660,IF($O$3="Waldelfen - WL",Datenbasis!AZ679,IF($O$3="Zwerge",Datenbasis!AZ698,IF($O$3="Slann",Datenbasis!AZ717,""))))))))</f>
        <v/>
      </c>
      <c r="T170" s="542" t="str">
        <f>IF($O$3="","",IF($O$3="Rotzlinge",Datenbasis!BA603,IF($O$3="Unterweltbewohner",Datenbasis!BA622,IF($O$3="Vampire",Datenbasis!BA641,IF($O$3="Waldelfen - LdE",Datenbasis!BA660,IF($O$3="Waldelfen - WL",Datenbasis!BA679,IF($O$3="Zwerge",Datenbasis!BA698,IF($O$3="Slann",Datenbasis!BA717,""))))))))</f>
        <v/>
      </c>
      <c r="U170" s="542" t="str">
        <f>IF($O$3="","",IF($O$3="Rotzlinge",Datenbasis!BB603,IF($O$3="Unterweltbewohner",Datenbasis!BB622,IF($O$3="Vampire",Datenbasis!BB641,IF($O$3="Waldelfen - LdE",Datenbasis!BB660,IF($O$3="Waldelfen - WL",Datenbasis!BB679,IF($O$3="Zwerge",Datenbasis!BB698,IF($O$3="Slann",Datenbasis!BB717,""))))))))</f>
        <v/>
      </c>
      <c r="V170" s="542" t="str">
        <f>IF($O$3="","",IF($O$3="Rotzlinge",Datenbasis!BC603,IF($O$3="Unterweltbewohner",Datenbasis!BC622,IF($O$3="Vampire",Datenbasis!BC641,IF($O$3="Waldelfen - LdE",Datenbasis!BC660,IF($O$3="Waldelfen - WL",Datenbasis!BC679,IF($O$3="Zwerge",Datenbasis!BC698,IF($O$3="Slann",Datenbasis!BC717,""))))))))</f>
        <v/>
      </c>
      <c r="W170" s="542" t="str">
        <f>IF($O$3="","",IF($O$3="Rotzlinge",Datenbasis!BD603,IF($O$3="Unterweltbewohner",Datenbasis!BD622,IF($O$3="Vampire",Datenbasis!BD641,IF($O$3="Waldelfen - LdE",Datenbasis!BD660,IF($O$3="Waldelfen - WL",Datenbasis!BD679,IF($O$3="Zwerge",Datenbasis!BD698,IF($O$3="Slann",Datenbasis!BD717,""))))))))</f>
        <v/>
      </c>
      <c r="X170" s="542" t="str">
        <f>IF($O$3="","",IF($O$3="Rotzlinge",Datenbasis!BE603,IF($O$3="Unterweltbewohner",Datenbasis!BE622,IF($O$3="Vampire",Datenbasis!BE641,IF($O$3="Waldelfen - LdE",Datenbasis!BE660,IF($O$3="Waldelfen - WL",Datenbasis!BE679,IF($O$3="Zwerge",Datenbasis!BE698,IF($O$3="Slann",Datenbasis!BE717,""))))))))</f>
        <v/>
      </c>
    </row>
    <row r="171" spans="2:24" x14ac:dyDescent="0.3">
      <c r="B171" s="203">
        <v>14</v>
      </c>
      <c r="C171" s="204" t="str">
        <f>IF($O$3="","",IF($O$3="Rotzlinge",Datenbasis!AS604,IF($O$3="Unterweltbewohner",Datenbasis!AS623,IF($O$3="Vampire",Datenbasis!AS642,IF($O$3="Waldelfen - LdE",Datenbasis!AS661,IF($O$3="Waldelfen - WL",Datenbasis!AS680,IF($O$3="Zwerge",Datenbasis!AS699,IF($O$3="Slann",Datenbasis!AS718,""))))))))</f>
        <v/>
      </c>
      <c r="D171" s="206" t="str">
        <f>IF($O$3="","",IF($O$3="Rotzlinge",Datenbasis!AK604,IF($O$3="Unterweltbewohner",Datenbasis!AK623,IF($O$3="Vampire",Datenbasis!AK642,IF($O$3="Waldelfen - LdE",Datenbasis!AK661,IF($O$3="Waldelfen - WL",Datenbasis!AK680,IF($O$3="Zwerge",Datenbasis!AK699,IF($O$3="Slann",Datenbasis!AK718,""))))))))</f>
        <v/>
      </c>
      <c r="E171" s="67" t="str">
        <f>IF($O$3="","",IF($O$3="Rotzlinge",Datenbasis!AL604,IF($O$3="Unterweltbewohner",Datenbasis!AL623,IF($O$3="Vampire",Datenbasis!AL642,IF($O$3="Waldelfen - LdE",Datenbasis!AL661,IF($O$3="Waldelfen - WL",Datenbasis!AL680,IF($O$3="Zwerge",Datenbasis!AL699,IF($O$3="Slann",Datenbasis!AL718,""))))))))</f>
        <v/>
      </c>
      <c r="F171" s="67" t="str">
        <f>IF($O$3="","",IF($O$3="Rotzlinge",Datenbasis!AM604,IF($O$3="Unterweltbewohner",Datenbasis!AM623,IF($O$3="Vampire",Datenbasis!AM642,IF($O$3="Waldelfen - LdE",Datenbasis!AM661,IF($O$3="Waldelfen - WL",Datenbasis!AM680,IF($O$3="Zwerge",Datenbasis!AM699,IF($O$3="Slann",Datenbasis!AM718,""))))))))</f>
        <v/>
      </c>
      <c r="G171" s="67" t="str">
        <f>IF($O$3="","",IF($O$3="Rotzlinge",Datenbasis!AN604,IF($O$3="Unterweltbewohner",Datenbasis!AN623,IF($O$3="Vampire",Datenbasis!AN642,IF($O$3="Waldelfen - LdE",Datenbasis!AN661,IF($O$3="Waldelfen - WL",Datenbasis!AN680,IF($O$3="Zwerge",Datenbasis!AN699,IF($O$3="Slann",Datenbasis!AN718,""))))))))</f>
        <v/>
      </c>
      <c r="H171" s="67" t="str">
        <f>IF($O$3="","",IF($O$3="Rotzlinge",Datenbasis!AO604,IF($O$3="Unterweltbewohner",Datenbasis!AO623,IF($O$3="Vampire",Datenbasis!AO642,IF($O$3="Waldelfen - LdE",Datenbasis!AO661,IF($O$3="Waldelfen - WL",Datenbasis!AO680,IF($O$3="Zwerge",Datenbasis!AO699,IF($O$3="Slann",Datenbasis!AO718,""))))))))</f>
        <v/>
      </c>
      <c r="I171" s="67" t="str">
        <f>IF($O$3="","",IF($O$3="Rotzlinge",Datenbasis!AP604,IF($O$3="Unterweltbewohner",Datenbasis!AP623,IF($O$3="Vampire",Datenbasis!AP642,IF($O$3="Waldelfen - LdE",Datenbasis!AP661,IF($O$3="Waldelfen - WL",Datenbasis!AP680,IF($O$3="Zwerge",Datenbasis!AP699,IF($O$3="Slann",Datenbasis!AP718,""))))))))</f>
        <v/>
      </c>
      <c r="J171" s="542" t="str">
        <f>IF($O$3="","",IF($O$3="Rotzlinge",Datenbasis!AQ604,IF($O$3="Unterweltbewohner",Datenbasis!AQ623,IF($O$3="Vampire",Datenbasis!AQ642,IF($O$3="Waldelfen - LdE",Datenbasis!AQ661,IF($O$3="Waldelfen - WL",Datenbasis!AQ680,IF($O$3="Zwerge",Datenbasis!AQ699,IF($O$3="Slann",Datenbasis!AQ718,""))))))))</f>
        <v/>
      </c>
      <c r="K171" s="542" t="str">
        <f>IF($O$3="","",IF($O$3="Rotzlinge",Datenbasis!AR604,IF($O$3="Unterweltbewohner",Datenbasis!AR623,IF($O$3="Vampire",Datenbasis!AR642,IF($O$3="Waldelfen - LdE",Datenbasis!AR661,IF($O$3="Waldelfen - WL",Datenbasis!AR680,IF($O$3="Zwerge",Datenbasis!AR699,IF($O$3="Slann",Datenbasis!AR718,""))))))))</f>
        <v/>
      </c>
      <c r="L171" s="542" t="str">
        <f>IF($O$3="","",IF($O$3="Rotzlinge",Datenbasis!AS604,IF($O$3="Unterweltbewohner",Datenbasis!AS623,IF($O$3="Vampire",Datenbasis!AS642,IF($O$3="Waldelfen - LdE",Datenbasis!AS661,IF($O$3="Waldelfen - WL",Datenbasis!AS680,IF($O$3="Zwerge",Datenbasis!AS699,IF($O$3="Slann",Datenbasis!AS718,""))))))))</f>
        <v/>
      </c>
      <c r="M171" s="542" t="str">
        <f>IF($O$3="","",IF($O$3="Rotzlinge",Datenbasis!AT604,IF($O$3="Unterweltbewohner",Datenbasis!AT623,IF($O$3="Vampire",Datenbasis!AT642,IF($O$3="Waldelfen - LdE",Datenbasis!AT661,IF($O$3="Waldelfen - WL",Datenbasis!AT680,IF($O$3="Zwerge",Datenbasis!AT699,IF($O$3="Slann",Datenbasis!AT718,""))))))))</f>
        <v/>
      </c>
      <c r="N171" s="542" t="str">
        <f>IF($O$3="","",IF($O$3="Rotzlinge",Datenbasis!AU604,IF($O$3="Unterweltbewohner",Datenbasis!AU623,IF($O$3="Vampire",Datenbasis!AU642,IF($O$3="Waldelfen - LdE",Datenbasis!AU661,IF($O$3="Waldelfen - WL",Datenbasis!AU680,IF($O$3="Zwerge",Datenbasis!AU699,IF($O$3="Slann",Datenbasis!AU718,""))))))))</f>
        <v/>
      </c>
      <c r="O171" s="66" t="str">
        <f>IF($O$3="","",IF($O$3="Rotzlinge",Datenbasis!AR604,IF($O$3="Unterweltbewohner",Datenbasis!AR623,IF($O$3="Vampire",Datenbasis!AR642,IF($O$3="Waldelfen - LdE",Datenbasis!AR661,IF($O$3="Waldelfen - WL",Datenbasis!AR680,IF($O$3="Zwerge",Datenbasis!AR699,IF($O$3="Slann",Datenbasis!AR718,""))))))))</f>
        <v/>
      </c>
      <c r="P171" s="542" t="str">
        <f>IF($O$3="","",IF($O$3="Rotzlinge",Datenbasis!AS604,IF($O$3="Unterweltbewohner",Datenbasis!AS623,IF($O$3="Vampire",Datenbasis!AS642,IF($O$3="Waldelfen - LdE",Datenbasis!AS661,IF($O$3="Waldelfen - WL",Datenbasis!AS680,IF($O$3="Zwerge",Datenbasis!AS699,IF($O$3="Slann",Datenbasis!AS718,""))))))))</f>
        <v/>
      </c>
      <c r="Q171" s="542" t="str">
        <f>IF($O$3="","",IF($O$3="Rotzlinge",Datenbasis!AX604,IF($O$3="Unterweltbewohner",Datenbasis!AX623,IF($O$3="Vampire",Datenbasis!AX642,IF($O$3="Waldelfen - LdE",Datenbasis!AX661,IF($O$3="Waldelfen - WL",Datenbasis!AX680,IF($O$3="Zwerge",Datenbasis!AX699,IF($O$3="Slann",Datenbasis!AX718,""))))))))</f>
        <v/>
      </c>
      <c r="R171" s="542" t="str">
        <f>IF($O$3="","",IF($O$3="Rotzlinge",Datenbasis!AY604,IF($O$3="Unterweltbewohner",Datenbasis!AY623,IF($O$3="Vampire",Datenbasis!AY642,IF($O$3="Waldelfen - LdE",Datenbasis!AY661,IF($O$3="Waldelfen - WL",Datenbasis!AY680,IF($O$3="Zwerge",Datenbasis!AY699,IF($O$3="Slann",Datenbasis!AY718,""))))))))</f>
        <v/>
      </c>
      <c r="S171" s="542" t="str">
        <f>IF($O$3="","",IF($O$3="Rotzlinge",Datenbasis!AZ604,IF($O$3="Unterweltbewohner",Datenbasis!AZ623,IF($O$3="Vampire",Datenbasis!AZ642,IF($O$3="Waldelfen - LdE",Datenbasis!AZ661,IF($O$3="Waldelfen - WL",Datenbasis!AZ680,IF($O$3="Zwerge",Datenbasis!AZ699,IF($O$3="Slann",Datenbasis!AZ718,""))))))))</f>
        <v/>
      </c>
      <c r="T171" s="542" t="str">
        <f>IF($O$3="","",IF($O$3="Rotzlinge",Datenbasis!BA604,IF($O$3="Unterweltbewohner",Datenbasis!BA623,IF($O$3="Vampire",Datenbasis!BA642,IF($O$3="Waldelfen - LdE",Datenbasis!BA661,IF($O$3="Waldelfen - WL",Datenbasis!BA680,IF($O$3="Zwerge",Datenbasis!BA699,IF($O$3="Slann",Datenbasis!BA718,""))))))))</f>
        <v/>
      </c>
      <c r="U171" s="542" t="str">
        <f>IF($O$3="","",IF($O$3="Rotzlinge",Datenbasis!BB604,IF($O$3="Unterweltbewohner",Datenbasis!BB623,IF($O$3="Vampire",Datenbasis!BB642,IF($O$3="Waldelfen - LdE",Datenbasis!BB661,IF($O$3="Waldelfen - WL",Datenbasis!BB680,IF($O$3="Zwerge",Datenbasis!BB699,IF($O$3="Slann",Datenbasis!BB718,""))))))))</f>
        <v/>
      </c>
      <c r="V171" s="542" t="str">
        <f>IF($O$3="","",IF($O$3="Rotzlinge",Datenbasis!BC604,IF($O$3="Unterweltbewohner",Datenbasis!BC623,IF($O$3="Vampire",Datenbasis!BC642,IF($O$3="Waldelfen - LdE",Datenbasis!BC661,IF($O$3="Waldelfen - WL",Datenbasis!BC680,IF($O$3="Zwerge",Datenbasis!BC699,IF($O$3="Slann",Datenbasis!BC718,""))))))))</f>
        <v/>
      </c>
      <c r="W171" s="542" t="str">
        <f>IF($O$3="","",IF($O$3="Rotzlinge",Datenbasis!BD604,IF($O$3="Unterweltbewohner",Datenbasis!BD623,IF($O$3="Vampire",Datenbasis!BD642,IF($O$3="Waldelfen - LdE",Datenbasis!BD661,IF($O$3="Waldelfen - WL",Datenbasis!BD680,IF($O$3="Zwerge",Datenbasis!BD699,IF($O$3="Slann",Datenbasis!BD718,""))))))))</f>
        <v/>
      </c>
      <c r="X171" s="542" t="str">
        <f>IF($O$3="","",IF($O$3="Rotzlinge",Datenbasis!BE604,IF($O$3="Unterweltbewohner",Datenbasis!BE623,IF($O$3="Vampire",Datenbasis!BE642,IF($O$3="Waldelfen - LdE",Datenbasis!BE661,IF($O$3="Waldelfen - WL",Datenbasis!BE680,IF($O$3="Zwerge",Datenbasis!BE699,IF($O$3="Slann",Datenbasis!BE718,""))))))))</f>
        <v/>
      </c>
    </row>
    <row r="172" spans="2:24" x14ac:dyDescent="0.3">
      <c r="B172" s="203">
        <v>15</v>
      </c>
      <c r="C172" s="204" t="str">
        <f>IF($O$3="","",IF($O$3="Rotzlinge",Datenbasis!AS605,IF($O$3="Unterweltbewohner",Datenbasis!AS624,IF($O$3="Vampire",Datenbasis!AS643,IF($O$3="Waldelfen - LdE",Datenbasis!AS662,IF($O$3="Waldelfen - WL",Datenbasis!AS681,IF($O$3="Zwerge",Datenbasis!AS700,IF($O$3="Slann",Datenbasis!AS719,""))))))))</f>
        <v/>
      </c>
      <c r="D172" s="206" t="str">
        <f>IF($O$3="","",IF($O$3="Rotzlinge",Datenbasis!AK605,IF($O$3="Unterweltbewohner",Datenbasis!AK624,IF($O$3="Vampire",Datenbasis!AK643,IF($O$3="Waldelfen - LdE",Datenbasis!AK662,IF($O$3="Waldelfen - WL",Datenbasis!AK681,IF($O$3="Zwerge",Datenbasis!AK700,IF($O$3="Slann",Datenbasis!AK719,""))))))))</f>
        <v/>
      </c>
      <c r="E172" s="67" t="str">
        <f>IF($O$3="","",IF($O$3="Rotzlinge",Datenbasis!AL605,IF($O$3="Unterweltbewohner",Datenbasis!AL624,IF($O$3="Vampire",Datenbasis!AL643,IF($O$3="Waldelfen - LdE",Datenbasis!AL662,IF($O$3="Waldelfen - WL",Datenbasis!AL681,IF($O$3="Zwerge",Datenbasis!AL700,IF($O$3="Slann",Datenbasis!AL719,""))))))))</f>
        <v/>
      </c>
      <c r="F172" s="67" t="str">
        <f>IF($O$3="","",IF($O$3="Rotzlinge",Datenbasis!AM605,IF($O$3="Unterweltbewohner",Datenbasis!AM624,IF($O$3="Vampire",Datenbasis!AM643,IF($O$3="Waldelfen - LdE",Datenbasis!AM662,IF($O$3="Waldelfen - WL",Datenbasis!AM681,IF($O$3="Zwerge",Datenbasis!AM700,IF($O$3="Slann",Datenbasis!AM719,""))))))))</f>
        <v/>
      </c>
      <c r="G172" s="67" t="str">
        <f>IF($O$3="","",IF($O$3="Rotzlinge",Datenbasis!AN605,IF($O$3="Unterweltbewohner",Datenbasis!AN624,IF($O$3="Vampire",Datenbasis!AN643,IF($O$3="Waldelfen - LdE",Datenbasis!AN662,IF($O$3="Waldelfen - WL",Datenbasis!AN681,IF($O$3="Zwerge",Datenbasis!AN700,IF($O$3="Slann",Datenbasis!AN719,""))))))))</f>
        <v/>
      </c>
      <c r="H172" s="67" t="str">
        <f>IF($O$3="","",IF($O$3="Rotzlinge",Datenbasis!AO605,IF($O$3="Unterweltbewohner",Datenbasis!AO624,IF($O$3="Vampire",Datenbasis!AO643,IF($O$3="Waldelfen - LdE",Datenbasis!AO662,IF($O$3="Waldelfen - WL",Datenbasis!AO681,IF($O$3="Zwerge",Datenbasis!AO700,IF($O$3="Slann",Datenbasis!AO719,""))))))))</f>
        <v/>
      </c>
      <c r="I172" s="67" t="str">
        <f>IF($O$3="","",IF($O$3="Rotzlinge",Datenbasis!AP605,IF($O$3="Unterweltbewohner",Datenbasis!AP624,IF($O$3="Vampire",Datenbasis!AP643,IF($O$3="Waldelfen - LdE",Datenbasis!AP662,IF($O$3="Waldelfen - WL",Datenbasis!AP681,IF($O$3="Zwerge",Datenbasis!AP700,IF($O$3="Slann",Datenbasis!AP719,""))))))))</f>
        <v/>
      </c>
      <c r="J172" s="542" t="str">
        <f>IF($O$3="","",IF($O$3="Rotzlinge",Datenbasis!AQ605,IF($O$3="Unterweltbewohner",Datenbasis!AQ624,IF($O$3="Vampire",Datenbasis!AQ643,IF($O$3="Waldelfen - LdE",Datenbasis!AQ662,IF($O$3="Waldelfen - WL",Datenbasis!AQ681,IF($O$3="Zwerge",Datenbasis!AQ700,IF($O$3="Slann",Datenbasis!AQ719,""))))))))</f>
        <v/>
      </c>
      <c r="K172" s="542" t="str">
        <f>IF($O$3="","",IF($O$3="Rotzlinge",Datenbasis!AR605,IF($O$3="Unterweltbewohner",Datenbasis!AR624,IF($O$3="Vampire",Datenbasis!AR643,IF($O$3="Waldelfen - LdE",Datenbasis!AR662,IF($O$3="Waldelfen - WL",Datenbasis!AR681,IF($O$3="Zwerge",Datenbasis!AR700,IF($O$3="Slann",Datenbasis!AR719,""))))))))</f>
        <v/>
      </c>
      <c r="L172" s="542" t="str">
        <f>IF($O$3="","",IF($O$3="Rotzlinge",Datenbasis!AS605,IF($O$3="Unterweltbewohner",Datenbasis!AS624,IF($O$3="Vampire",Datenbasis!AS643,IF($O$3="Waldelfen - LdE",Datenbasis!AS662,IF($O$3="Waldelfen - WL",Datenbasis!AS681,IF($O$3="Zwerge",Datenbasis!AS700,IF($O$3="Slann",Datenbasis!AS719,""))))))))</f>
        <v/>
      </c>
      <c r="M172" s="542" t="str">
        <f>IF($O$3="","",IF($O$3="Rotzlinge",Datenbasis!AT605,IF($O$3="Unterweltbewohner",Datenbasis!AT624,IF($O$3="Vampire",Datenbasis!AT643,IF($O$3="Waldelfen - LdE",Datenbasis!AT662,IF($O$3="Waldelfen - WL",Datenbasis!AT681,IF($O$3="Zwerge",Datenbasis!AT700,IF($O$3="Slann",Datenbasis!AT719,""))))))))</f>
        <v/>
      </c>
      <c r="N172" s="542" t="str">
        <f>IF($O$3="","",IF($O$3="Rotzlinge",Datenbasis!AU605,IF($O$3="Unterweltbewohner",Datenbasis!AU624,IF($O$3="Vampire",Datenbasis!AU643,IF($O$3="Waldelfen - LdE",Datenbasis!AU662,IF($O$3="Waldelfen - WL",Datenbasis!AU681,IF($O$3="Zwerge",Datenbasis!AU700,IF($O$3="Slann",Datenbasis!AU719,""))))))))</f>
        <v/>
      </c>
      <c r="O172" s="66" t="str">
        <f>IF($O$3="","",IF($O$3="Rotzlinge",Datenbasis!AR605,IF($O$3="Unterweltbewohner",Datenbasis!AR624,IF($O$3="Vampire",Datenbasis!AR643,IF($O$3="Waldelfen - LdE",Datenbasis!AR662,IF($O$3="Waldelfen - WL",Datenbasis!AR681,IF($O$3="Zwerge",Datenbasis!AR700,IF($O$3="Slann",Datenbasis!AR719,""))))))))</f>
        <v/>
      </c>
      <c r="P172" s="542" t="str">
        <f>IF($O$3="","",IF($O$3="Rotzlinge",Datenbasis!AS605,IF($O$3="Unterweltbewohner",Datenbasis!AS624,IF($O$3="Vampire",Datenbasis!AS643,IF($O$3="Waldelfen - LdE",Datenbasis!AS662,IF($O$3="Waldelfen - WL",Datenbasis!AS681,IF($O$3="Zwerge",Datenbasis!AS700,IF($O$3="Slann",Datenbasis!AS719,""))))))))</f>
        <v/>
      </c>
      <c r="Q172" s="542" t="str">
        <f>IF($O$3="","",IF($O$3="Rotzlinge",Datenbasis!AX605,IF($O$3="Unterweltbewohner",Datenbasis!AX624,IF($O$3="Vampire",Datenbasis!AX643,IF($O$3="Waldelfen - LdE",Datenbasis!AX662,IF($O$3="Waldelfen - WL",Datenbasis!AX681,IF($O$3="Zwerge",Datenbasis!AX700,IF($O$3="Slann",Datenbasis!AX719,""))))))))</f>
        <v/>
      </c>
      <c r="R172" s="542" t="str">
        <f>IF($O$3="","",IF($O$3="Rotzlinge",Datenbasis!AY605,IF($O$3="Unterweltbewohner",Datenbasis!AY624,IF($O$3="Vampire",Datenbasis!AY643,IF($O$3="Waldelfen - LdE",Datenbasis!AY662,IF($O$3="Waldelfen - WL",Datenbasis!AY681,IF($O$3="Zwerge",Datenbasis!AY700,IF($O$3="Slann",Datenbasis!AY719,""))))))))</f>
        <v/>
      </c>
      <c r="S172" s="542" t="str">
        <f>IF($O$3="","",IF($O$3="Rotzlinge",Datenbasis!AZ605,IF($O$3="Unterweltbewohner",Datenbasis!AZ624,IF($O$3="Vampire",Datenbasis!AZ643,IF($O$3="Waldelfen - LdE",Datenbasis!AZ662,IF($O$3="Waldelfen - WL",Datenbasis!AZ681,IF($O$3="Zwerge",Datenbasis!AZ700,IF($O$3="Slann",Datenbasis!AZ719,""))))))))</f>
        <v/>
      </c>
      <c r="T172" s="542" t="str">
        <f>IF($O$3="","",IF($O$3="Rotzlinge",Datenbasis!BA605,IF($O$3="Unterweltbewohner",Datenbasis!BA624,IF($O$3="Vampire",Datenbasis!BA643,IF($O$3="Waldelfen - LdE",Datenbasis!BA662,IF($O$3="Waldelfen - WL",Datenbasis!BA681,IF($O$3="Zwerge",Datenbasis!BA700,IF($O$3="Slann",Datenbasis!BA719,""))))))))</f>
        <v/>
      </c>
      <c r="U172" s="542" t="str">
        <f>IF($O$3="","",IF($O$3="Rotzlinge",Datenbasis!BB605,IF($O$3="Unterweltbewohner",Datenbasis!BB624,IF($O$3="Vampire",Datenbasis!BB643,IF($O$3="Waldelfen - LdE",Datenbasis!BB662,IF($O$3="Waldelfen - WL",Datenbasis!BB681,IF($O$3="Zwerge",Datenbasis!BB700,IF($O$3="Slann",Datenbasis!BB719,""))))))))</f>
        <v/>
      </c>
      <c r="V172" s="542" t="str">
        <f>IF($O$3="","",IF($O$3="Rotzlinge",Datenbasis!BC605,IF($O$3="Unterweltbewohner",Datenbasis!BC624,IF($O$3="Vampire",Datenbasis!BC643,IF($O$3="Waldelfen - LdE",Datenbasis!BC662,IF($O$3="Waldelfen - WL",Datenbasis!BC681,IF($O$3="Zwerge",Datenbasis!BC700,IF($O$3="Slann",Datenbasis!BC719,""))))))))</f>
        <v/>
      </c>
      <c r="W172" s="542" t="str">
        <f>IF($O$3="","",IF($O$3="Rotzlinge",Datenbasis!BD605,IF($O$3="Unterweltbewohner",Datenbasis!BD624,IF($O$3="Vampire",Datenbasis!BD643,IF($O$3="Waldelfen - LdE",Datenbasis!BD662,IF($O$3="Waldelfen - WL",Datenbasis!BD681,IF($O$3="Zwerge",Datenbasis!BD700,IF($O$3="Slann",Datenbasis!BD719,""))))))))</f>
        <v/>
      </c>
      <c r="X172" s="542" t="str">
        <f>IF($O$3="","",IF($O$3="Rotzlinge",Datenbasis!BE605,IF($O$3="Unterweltbewohner",Datenbasis!BE624,IF($O$3="Vampire",Datenbasis!BE643,IF($O$3="Waldelfen - LdE",Datenbasis!BE662,IF($O$3="Waldelfen - WL",Datenbasis!BE681,IF($O$3="Zwerge",Datenbasis!BE700,IF($O$3="Slann",Datenbasis!BE719,""))))))))</f>
        <v/>
      </c>
    </row>
    <row r="173" spans="2:24" x14ac:dyDescent="0.3">
      <c r="B173" s="203">
        <v>16</v>
      </c>
      <c r="C173" s="204" t="str">
        <f>IF($O$3="","",IF($O$3="Rotzlinge",Datenbasis!AS606,IF($O$3="Unterweltbewohner",Datenbasis!AS625,IF($O$3="Vampire",Datenbasis!AS644,IF($O$3="Waldelfen - LdE",Datenbasis!AS663,IF($O$3="Waldelfen - WL",Datenbasis!AS682,IF($O$3="Zwerge",Datenbasis!AS701,IF($O$3="Slann",Datenbasis!AS720,""))))))))</f>
        <v/>
      </c>
      <c r="D173" s="206" t="str">
        <f>IF($O$3="","",IF($O$3="Rotzlinge",Datenbasis!AK606,IF($O$3="Unterweltbewohner",Datenbasis!AK625,IF($O$3="Vampire",Datenbasis!AK644,IF($O$3="Waldelfen - LdE",Datenbasis!AK663,IF($O$3="Waldelfen - WL",Datenbasis!AK682,IF($O$3="Zwerge",Datenbasis!AK701,IF($O$3="Slann",Datenbasis!AK720,""))))))))</f>
        <v/>
      </c>
      <c r="E173" s="67" t="str">
        <f>IF($O$3="","",IF($O$3="Rotzlinge",Datenbasis!AL606,IF($O$3="Unterweltbewohner",Datenbasis!AL625,IF($O$3="Vampire",Datenbasis!AL644,IF($O$3="Waldelfen - LdE",Datenbasis!AL663,IF($O$3="Waldelfen - WL",Datenbasis!AL682,IF($O$3="Zwerge",Datenbasis!AL701,IF($O$3="Slann",Datenbasis!AL720,""))))))))</f>
        <v/>
      </c>
      <c r="F173" s="67" t="str">
        <f>IF($O$3="","",IF($O$3="Rotzlinge",Datenbasis!AM606,IF($O$3="Unterweltbewohner",Datenbasis!AM625,IF($O$3="Vampire",Datenbasis!AM644,IF($O$3="Waldelfen - LdE",Datenbasis!AM663,IF($O$3="Waldelfen - WL",Datenbasis!AM682,IF($O$3="Zwerge",Datenbasis!AM701,IF($O$3="Slann",Datenbasis!AM720,""))))))))</f>
        <v/>
      </c>
      <c r="G173" s="67" t="str">
        <f>IF($O$3="","",IF($O$3="Rotzlinge",Datenbasis!AN606,IF($O$3="Unterweltbewohner",Datenbasis!AN625,IF($O$3="Vampire",Datenbasis!AN644,IF($O$3="Waldelfen - LdE",Datenbasis!AN663,IF($O$3="Waldelfen - WL",Datenbasis!AN682,IF($O$3="Zwerge",Datenbasis!AN701,IF($O$3="Slann",Datenbasis!AN720,""))))))))</f>
        <v/>
      </c>
      <c r="H173" s="67" t="str">
        <f>IF($O$3="","",IF($O$3="Rotzlinge",Datenbasis!AO606,IF($O$3="Unterweltbewohner",Datenbasis!AO625,IF($O$3="Vampire",Datenbasis!AO644,IF($O$3="Waldelfen - LdE",Datenbasis!AO663,IF($O$3="Waldelfen - WL",Datenbasis!AO682,IF($O$3="Zwerge",Datenbasis!AO701,IF($O$3="Slann",Datenbasis!AO720,""))))))))</f>
        <v/>
      </c>
      <c r="I173" s="67" t="str">
        <f>IF($O$3="","",IF($O$3="Rotzlinge",Datenbasis!AP606,IF($O$3="Unterweltbewohner",Datenbasis!AP625,IF($O$3="Vampire",Datenbasis!AP644,IF($O$3="Waldelfen - LdE",Datenbasis!AP663,IF($O$3="Waldelfen - WL",Datenbasis!AP682,IF($O$3="Zwerge",Datenbasis!AP701,IF($O$3="Slann",Datenbasis!AP720,""))))))))</f>
        <v/>
      </c>
      <c r="J173" s="542" t="str">
        <f>IF($O$3="","",IF($O$3="Rotzlinge",Datenbasis!AQ606,IF($O$3="Unterweltbewohner",Datenbasis!AQ625,IF($O$3="Vampire",Datenbasis!AQ644,IF($O$3="Waldelfen - LdE",Datenbasis!AQ663,IF($O$3="Waldelfen - WL",Datenbasis!AQ682,IF($O$3="Zwerge",Datenbasis!AQ701,IF($O$3="Slann",Datenbasis!AQ720,""))))))))</f>
        <v/>
      </c>
      <c r="K173" s="542" t="str">
        <f>IF($O$3="","",IF($O$3="Rotzlinge",Datenbasis!AR606,IF($O$3="Unterweltbewohner",Datenbasis!AR625,IF($O$3="Vampire",Datenbasis!AR644,IF($O$3="Waldelfen - LdE",Datenbasis!AR663,IF($O$3="Waldelfen - WL",Datenbasis!AR682,IF($O$3="Zwerge",Datenbasis!AR701,IF($O$3="Slann",Datenbasis!AR720,""))))))))</f>
        <v/>
      </c>
      <c r="L173" s="542" t="str">
        <f>IF($O$3="","",IF($O$3="Rotzlinge",Datenbasis!AS606,IF($O$3="Unterweltbewohner",Datenbasis!AS625,IF($O$3="Vampire",Datenbasis!AS644,IF($O$3="Waldelfen - LdE",Datenbasis!AS663,IF($O$3="Waldelfen - WL",Datenbasis!AS682,IF($O$3="Zwerge",Datenbasis!AS701,IF($O$3="Slann",Datenbasis!AS720,""))))))))</f>
        <v/>
      </c>
      <c r="M173" s="542" t="str">
        <f>IF($O$3="","",IF($O$3="Rotzlinge",Datenbasis!AT606,IF($O$3="Unterweltbewohner",Datenbasis!AT625,IF($O$3="Vampire",Datenbasis!AT644,IF($O$3="Waldelfen - LdE",Datenbasis!AT663,IF($O$3="Waldelfen - WL",Datenbasis!AT682,IF($O$3="Zwerge",Datenbasis!AT701,IF($O$3="Slann",Datenbasis!AT720,""))))))))</f>
        <v/>
      </c>
      <c r="N173" s="542" t="str">
        <f>IF($O$3="","",IF($O$3="Rotzlinge",Datenbasis!AU606,IF($O$3="Unterweltbewohner",Datenbasis!AU625,IF($O$3="Vampire",Datenbasis!AU644,IF($O$3="Waldelfen - LdE",Datenbasis!AU663,IF($O$3="Waldelfen - WL",Datenbasis!AU682,IF($O$3="Zwerge",Datenbasis!AU701,IF($O$3="Slann",Datenbasis!AU720,""))))))))</f>
        <v/>
      </c>
      <c r="O173" s="66" t="str">
        <f>IF($O$3="","",IF($O$3="Rotzlinge",Datenbasis!AR606,IF($O$3="Unterweltbewohner",Datenbasis!AR625,IF($O$3="Vampire",Datenbasis!AR644,IF($O$3="Waldelfen - LdE",Datenbasis!AR663,IF($O$3="Waldelfen - WL",Datenbasis!AR682,IF($O$3="Zwerge",Datenbasis!AR701,IF($O$3="Slann",Datenbasis!AR720,""))))))))</f>
        <v/>
      </c>
      <c r="P173" s="542" t="str">
        <f>IF($O$3="","",IF($O$3="Rotzlinge",Datenbasis!AS606,IF($O$3="Unterweltbewohner",Datenbasis!AS625,IF($O$3="Vampire",Datenbasis!AS644,IF($O$3="Waldelfen - LdE",Datenbasis!AS663,IF($O$3="Waldelfen - WL",Datenbasis!AS682,IF($O$3="Zwerge",Datenbasis!AS701,IF($O$3="Slann",Datenbasis!AS720,""))))))))</f>
        <v/>
      </c>
      <c r="Q173" s="542" t="str">
        <f>IF($O$3="","",IF($O$3="Rotzlinge",Datenbasis!AX606,IF($O$3="Unterweltbewohner",Datenbasis!AX625,IF($O$3="Vampire",Datenbasis!AX644,IF($O$3="Waldelfen - LdE",Datenbasis!AX663,IF($O$3="Waldelfen - WL",Datenbasis!AX682,IF($O$3="Zwerge",Datenbasis!AX701,IF($O$3="Slann",Datenbasis!AX720,""))))))))</f>
        <v/>
      </c>
      <c r="R173" s="542" t="str">
        <f>IF($O$3="","",IF($O$3="Rotzlinge",Datenbasis!AY606,IF($O$3="Unterweltbewohner",Datenbasis!AY625,IF($O$3="Vampire",Datenbasis!AY644,IF($O$3="Waldelfen - LdE",Datenbasis!AY663,IF($O$3="Waldelfen - WL",Datenbasis!AY682,IF($O$3="Zwerge",Datenbasis!AY701,IF($O$3="Slann",Datenbasis!AY720,""))))))))</f>
        <v/>
      </c>
      <c r="S173" s="542" t="str">
        <f>IF($O$3="","",IF($O$3="Rotzlinge",Datenbasis!AZ606,IF($O$3="Unterweltbewohner",Datenbasis!AZ625,IF($O$3="Vampire",Datenbasis!AZ644,IF($O$3="Waldelfen - LdE",Datenbasis!AZ663,IF($O$3="Waldelfen - WL",Datenbasis!AZ682,IF($O$3="Zwerge",Datenbasis!AZ701,IF($O$3="Slann",Datenbasis!AZ720,""))))))))</f>
        <v/>
      </c>
      <c r="T173" s="542" t="str">
        <f>IF($O$3="","",IF($O$3="Rotzlinge",Datenbasis!BA606,IF($O$3="Unterweltbewohner",Datenbasis!BA625,IF($O$3="Vampire",Datenbasis!BA644,IF($O$3="Waldelfen - LdE",Datenbasis!BA663,IF($O$3="Waldelfen - WL",Datenbasis!BA682,IF($O$3="Zwerge",Datenbasis!BA701,IF($O$3="Slann",Datenbasis!BA720,""))))))))</f>
        <v/>
      </c>
      <c r="U173" s="542" t="str">
        <f>IF($O$3="","",IF($O$3="Rotzlinge",Datenbasis!BB606,IF($O$3="Unterweltbewohner",Datenbasis!BB625,IF($O$3="Vampire",Datenbasis!BB644,IF($O$3="Waldelfen - LdE",Datenbasis!BB663,IF($O$3="Waldelfen - WL",Datenbasis!BB682,IF($O$3="Zwerge",Datenbasis!BB701,IF($O$3="Slann",Datenbasis!BB720,""))))))))</f>
        <v/>
      </c>
      <c r="V173" s="542" t="str">
        <f>IF($O$3="","",IF($O$3="Rotzlinge",Datenbasis!BC606,IF($O$3="Unterweltbewohner",Datenbasis!BC625,IF($O$3="Vampire",Datenbasis!BC644,IF($O$3="Waldelfen - LdE",Datenbasis!BC663,IF($O$3="Waldelfen - WL",Datenbasis!BC682,IF($O$3="Zwerge",Datenbasis!BC701,IF($O$3="Slann",Datenbasis!BC720,""))))))))</f>
        <v/>
      </c>
      <c r="W173" s="542" t="str">
        <f>IF($O$3="","",IF($O$3="Rotzlinge",Datenbasis!BD606,IF($O$3="Unterweltbewohner",Datenbasis!BD625,IF($O$3="Vampire",Datenbasis!BD644,IF($O$3="Waldelfen - LdE",Datenbasis!BD663,IF($O$3="Waldelfen - WL",Datenbasis!BD682,IF($O$3="Zwerge",Datenbasis!BD701,IF($O$3="Slann",Datenbasis!BD720,""))))))))</f>
        <v/>
      </c>
      <c r="X173" s="542" t="str">
        <f>IF($O$3="","",IF($O$3="Rotzlinge",Datenbasis!BE606,IF($O$3="Unterweltbewohner",Datenbasis!BE625,IF($O$3="Vampire",Datenbasis!BE644,IF($O$3="Waldelfen - LdE",Datenbasis!BE663,IF($O$3="Waldelfen - WL",Datenbasis!BE682,IF($O$3="Zwerge",Datenbasis!BE701,IF($O$3="Slann",Datenbasis!BE720,""))))))))</f>
        <v/>
      </c>
    </row>
    <row r="174" spans="2:24" x14ac:dyDescent="0.3">
      <c r="B174" s="203">
        <v>17</v>
      </c>
      <c r="C174" s="204" t="str">
        <f>IF($O$3="","",IF($O$3="Rotzlinge",Datenbasis!AS607,IF($O$3="Unterweltbewohner",Datenbasis!AS626,IF($O$3="Vampire",Datenbasis!AS645,IF($O$3="Waldelfen - LdE",Datenbasis!AS664,IF($O$3="Waldelfen - WL",Datenbasis!AS683,IF($O$3="Zwerge",Datenbasis!AS702,IF($O$3="Slann",Datenbasis!AS721,""))))))))</f>
        <v/>
      </c>
      <c r="D174" s="206" t="str">
        <f>IF($O$3="","",IF($O$3="Rotzlinge",Datenbasis!AK607,IF($O$3="Unterweltbewohner",Datenbasis!AK626,IF($O$3="Vampire",Datenbasis!AK645,IF($O$3="Waldelfen - LdE",Datenbasis!AK664,IF($O$3="Waldelfen - WL",Datenbasis!AK683,IF($O$3="Zwerge",Datenbasis!AK702,IF($O$3="Slann",Datenbasis!AK721,""))))))))</f>
        <v/>
      </c>
      <c r="E174" s="67" t="str">
        <f>IF($O$3="","",IF($O$3="Rotzlinge",Datenbasis!AL607,IF($O$3="Unterweltbewohner",Datenbasis!AL626,IF($O$3="Vampire",Datenbasis!AL645,IF($O$3="Waldelfen - LdE",Datenbasis!AL664,IF($O$3="Waldelfen - WL",Datenbasis!AL683,IF($O$3="Zwerge",Datenbasis!AL702,IF($O$3="Slann",Datenbasis!AL721,""))))))))</f>
        <v/>
      </c>
      <c r="F174" s="67" t="str">
        <f>IF($O$3="","",IF($O$3="Rotzlinge",Datenbasis!AM607,IF($O$3="Unterweltbewohner",Datenbasis!AM626,IF($O$3="Vampire",Datenbasis!AM645,IF($O$3="Waldelfen - LdE",Datenbasis!AM664,IF($O$3="Waldelfen - WL",Datenbasis!AM683,IF($O$3="Zwerge",Datenbasis!AM702,IF($O$3="Slann",Datenbasis!AM721,""))))))))</f>
        <v/>
      </c>
      <c r="G174" s="67" t="str">
        <f>IF($O$3="","",IF($O$3="Rotzlinge",Datenbasis!AN607,IF($O$3="Unterweltbewohner",Datenbasis!AN626,IF($O$3="Vampire",Datenbasis!AN645,IF($O$3="Waldelfen - LdE",Datenbasis!AN664,IF($O$3="Waldelfen - WL",Datenbasis!AN683,IF($O$3="Zwerge",Datenbasis!AN702,IF($O$3="Slann",Datenbasis!AN721,""))))))))</f>
        <v/>
      </c>
      <c r="H174" s="67" t="str">
        <f>IF($O$3="","",IF($O$3="Rotzlinge",Datenbasis!AO607,IF($O$3="Unterweltbewohner",Datenbasis!AO626,IF($O$3="Vampire",Datenbasis!AO645,IF($O$3="Waldelfen - LdE",Datenbasis!AO664,IF($O$3="Waldelfen - WL",Datenbasis!AO683,IF($O$3="Zwerge",Datenbasis!AO702,IF($O$3="Slann",Datenbasis!AO721,""))))))))</f>
        <v/>
      </c>
      <c r="I174" s="67" t="str">
        <f>IF($O$3="","",IF($O$3="Rotzlinge",Datenbasis!AP607,IF($O$3="Unterweltbewohner",Datenbasis!AP626,IF($O$3="Vampire",Datenbasis!AP645,IF($O$3="Waldelfen - LdE",Datenbasis!AP664,IF($O$3="Waldelfen - WL",Datenbasis!AP683,IF($O$3="Zwerge",Datenbasis!AP702,IF($O$3="Slann",Datenbasis!AP721,""))))))))</f>
        <v/>
      </c>
      <c r="J174" s="542" t="str">
        <f>IF($O$3="","",IF($O$3="Rotzlinge",Datenbasis!AQ607,IF($O$3="Unterweltbewohner",Datenbasis!AQ626,IF($O$3="Vampire",Datenbasis!AQ645,IF($O$3="Waldelfen - LdE",Datenbasis!AQ664,IF($O$3="Waldelfen - WL",Datenbasis!AQ683,IF($O$3="Zwerge",Datenbasis!AQ702,IF($O$3="Slann",Datenbasis!AQ721,""))))))))</f>
        <v/>
      </c>
      <c r="K174" s="542" t="str">
        <f>IF($O$3="","",IF($O$3="Rotzlinge",Datenbasis!AR607,IF($O$3="Unterweltbewohner",Datenbasis!AR626,IF($O$3="Vampire",Datenbasis!AR645,IF($O$3="Waldelfen - LdE",Datenbasis!AR664,IF($O$3="Waldelfen - WL",Datenbasis!AR683,IF($O$3="Zwerge",Datenbasis!AR702,IF($O$3="Slann",Datenbasis!AR721,""))))))))</f>
        <v/>
      </c>
      <c r="L174" s="542" t="str">
        <f>IF($O$3="","",IF($O$3="Rotzlinge",Datenbasis!AS607,IF($O$3="Unterweltbewohner",Datenbasis!AS626,IF($O$3="Vampire",Datenbasis!AS645,IF($O$3="Waldelfen - LdE",Datenbasis!AS664,IF($O$3="Waldelfen - WL",Datenbasis!AS683,IF($O$3="Zwerge",Datenbasis!AS702,IF($O$3="Slann",Datenbasis!AS721,""))))))))</f>
        <v/>
      </c>
      <c r="M174" s="542" t="str">
        <f>IF($O$3="","",IF($O$3="Rotzlinge",Datenbasis!AT607,IF($O$3="Unterweltbewohner",Datenbasis!AT626,IF($O$3="Vampire",Datenbasis!AT645,IF($O$3="Waldelfen - LdE",Datenbasis!AT664,IF($O$3="Waldelfen - WL",Datenbasis!AT683,IF($O$3="Zwerge",Datenbasis!AT702,IF($O$3="Slann",Datenbasis!AT721,""))))))))</f>
        <v/>
      </c>
      <c r="N174" s="542" t="str">
        <f>IF($O$3="","",IF($O$3="Rotzlinge",Datenbasis!AU607,IF($O$3="Unterweltbewohner",Datenbasis!AU626,IF($O$3="Vampire",Datenbasis!AU645,IF($O$3="Waldelfen - LdE",Datenbasis!AU664,IF($O$3="Waldelfen - WL",Datenbasis!AU683,IF($O$3="Zwerge",Datenbasis!AU702,IF($O$3="Slann",Datenbasis!AU721,""))))))))</f>
        <v/>
      </c>
      <c r="O174" s="66" t="str">
        <f>IF($O$3="","",IF($O$3="Rotzlinge",Datenbasis!AR607,IF($O$3="Unterweltbewohner",Datenbasis!AR626,IF($O$3="Vampire",Datenbasis!AR645,IF($O$3="Waldelfen - LdE",Datenbasis!AR664,IF($O$3="Waldelfen - WL",Datenbasis!AR683,IF($O$3="Zwerge",Datenbasis!AR702,IF($O$3="Slann",Datenbasis!AR721,""))))))))</f>
        <v/>
      </c>
      <c r="P174" s="542" t="str">
        <f>IF($O$3="","",IF($O$3="Rotzlinge",Datenbasis!AS607,IF($O$3="Unterweltbewohner",Datenbasis!AS626,IF($O$3="Vampire",Datenbasis!AS645,IF($O$3="Waldelfen - LdE",Datenbasis!AS664,IF($O$3="Waldelfen - WL",Datenbasis!AS683,IF($O$3="Zwerge",Datenbasis!AS702,IF($O$3="Slann",Datenbasis!AS721,""))))))))</f>
        <v/>
      </c>
      <c r="Q174" s="542" t="str">
        <f>IF($O$3="","",IF($O$3="Rotzlinge",Datenbasis!AX607,IF($O$3="Unterweltbewohner",Datenbasis!AX626,IF($O$3="Vampire",Datenbasis!AX645,IF($O$3="Waldelfen - LdE",Datenbasis!AX664,IF($O$3="Waldelfen - WL",Datenbasis!AX683,IF($O$3="Zwerge",Datenbasis!AX702,IF($O$3="Slann",Datenbasis!AX721,""))))))))</f>
        <v/>
      </c>
      <c r="R174" s="542" t="str">
        <f>IF($O$3="","",IF($O$3="Rotzlinge",Datenbasis!AY607,IF($O$3="Unterweltbewohner",Datenbasis!AY626,IF($O$3="Vampire",Datenbasis!AY645,IF($O$3="Waldelfen - LdE",Datenbasis!AY664,IF($O$3="Waldelfen - WL",Datenbasis!AY683,IF($O$3="Zwerge",Datenbasis!AY702,IF($O$3="Slann",Datenbasis!AY721,""))))))))</f>
        <v/>
      </c>
      <c r="S174" s="542" t="str">
        <f>IF($O$3="","",IF($O$3="Rotzlinge",Datenbasis!AZ607,IF($O$3="Unterweltbewohner",Datenbasis!AZ626,IF($O$3="Vampire",Datenbasis!AZ645,IF($O$3="Waldelfen - LdE",Datenbasis!AZ664,IF($O$3="Waldelfen - WL",Datenbasis!AZ683,IF($O$3="Zwerge",Datenbasis!AZ702,IF($O$3="Slann",Datenbasis!AZ721,""))))))))</f>
        <v/>
      </c>
      <c r="T174" s="542" t="str">
        <f>IF($O$3="","",IF($O$3="Rotzlinge",Datenbasis!BA607,IF($O$3="Unterweltbewohner",Datenbasis!BA626,IF($O$3="Vampire",Datenbasis!BA645,IF($O$3="Waldelfen - LdE",Datenbasis!BA664,IF($O$3="Waldelfen - WL",Datenbasis!BA683,IF($O$3="Zwerge",Datenbasis!BA702,IF($O$3="Slann",Datenbasis!BA721,""))))))))</f>
        <v/>
      </c>
      <c r="U174" s="542" t="str">
        <f>IF($O$3="","",IF($O$3="Rotzlinge",Datenbasis!BB607,IF($O$3="Unterweltbewohner",Datenbasis!BB626,IF($O$3="Vampire",Datenbasis!BB645,IF($O$3="Waldelfen - LdE",Datenbasis!BB664,IF($O$3="Waldelfen - WL",Datenbasis!BB683,IF($O$3="Zwerge",Datenbasis!BB702,IF($O$3="Slann",Datenbasis!BB721,""))))))))</f>
        <v/>
      </c>
      <c r="V174" s="542" t="str">
        <f>IF($O$3="","",IF($O$3="Rotzlinge",Datenbasis!BC607,IF($O$3="Unterweltbewohner",Datenbasis!BC626,IF($O$3="Vampire",Datenbasis!BC645,IF($O$3="Waldelfen - LdE",Datenbasis!BC664,IF($O$3="Waldelfen - WL",Datenbasis!BC683,IF($O$3="Zwerge",Datenbasis!BC702,IF($O$3="Slann",Datenbasis!BC721,""))))))))</f>
        <v/>
      </c>
      <c r="W174" s="542" t="str">
        <f>IF($O$3="","",IF($O$3="Rotzlinge",Datenbasis!BD607,IF($O$3="Unterweltbewohner",Datenbasis!BD626,IF($O$3="Vampire",Datenbasis!BD645,IF($O$3="Waldelfen - LdE",Datenbasis!BD664,IF($O$3="Waldelfen - WL",Datenbasis!BD683,IF($O$3="Zwerge",Datenbasis!BD702,IF($O$3="Slann",Datenbasis!BD721,""))))))))</f>
        <v/>
      </c>
      <c r="X174" s="542" t="str">
        <f>IF($O$3="","",IF($O$3="Rotzlinge",Datenbasis!BE607,IF($O$3="Unterweltbewohner",Datenbasis!BE626,IF($O$3="Vampire",Datenbasis!BE645,IF($O$3="Waldelfen - LdE",Datenbasis!BE664,IF($O$3="Waldelfen - WL",Datenbasis!BE683,IF($O$3="Zwerge",Datenbasis!BE702,IF($O$3="Slann",Datenbasis!BE721,""))))))))</f>
        <v/>
      </c>
    </row>
    <row r="175" spans="2:24" x14ac:dyDescent="0.3">
      <c r="B175" s="203">
        <v>18</v>
      </c>
      <c r="C175" s="204" t="str">
        <f>IF($O$3="","",IF($O$3="Rotzlinge",Datenbasis!AS608,IF($O$3="Unterweltbewohner",Datenbasis!AS627,IF($O$3="Vampire",Datenbasis!AS646,IF($O$3="Waldelfen - LdE",Datenbasis!AS665,IF($O$3="Waldelfen - WL",Datenbasis!AS684,IF($O$3="Zwerge",Datenbasis!AS703,IF($O$3="Slann",Datenbasis!AS722,""))))))))</f>
        <v/>
      </c>
      <c r="D175" s="206" t="str">
        <f>IF($O$3="","",IF($O$3="Rotzlinge",Datenbasis!AK608,IF($O$3="Unterweltbewohner",Datenbasis!AK627,IF($O$3="Vampire",Datenbasis!AK646,IF($O$3="Waldelfen - LdE",Datenbasis!AK665,IF($O$3="Waldelfen - WL",Datenbasis!AK684,IF($O$3="Zwerge",Datenbasis!AK703,IF($O$3="Slann",Datenbasis!AK722,""))))))))</f>
        <v/>
      </c>
      <c r="E175" s="67" t="str">
        <f>IF($O$3="","",IF($O$3="Rotzlinge",Datenbasis!AL608,IF($O$3="Unterweltbewohner",Datenbasis!AL627,IF($O$3="Vampire",Datenbasis!AL646,IF($O$3="Waldelfen - LdE",Datenbasis!AL665,IF($O$3="Waldelfen - WL",Datenbasis!AL684,IF($O$3="Zwerge",Datenbasis!AL703,IF($O$3="Slann",Datenbasis!AL722,""))))))))</f>
        <v/>
      </c>
      <c r="F175" s="67" t="str">
        <f>IF($O$3="","",IF($O$3="Rotzlinge",Datenbasis!AM608,IF($O$3="Unterweltbewohner",Datenbasis!AM627,IF($O$3="Vampire",Datenbasis!AM646,IF($O$3="Waldelfen - LdE",Datenbasis!AM665,IF($O$3="Waldelfen - WL",Datenbasis!AM684,IF($O$3="Zwerge",Datenbasis!AM703,IF($O$3="Slann",Datenbasis!AM722,""))))))))</f>
        <v/>
      </c>
      <c r="G175" s="67" t="str">
        <f>IF($O$3="","",IF($O$3="Rotzlinge",Datenbasis!AN608,IF($O$3="Unterweltbewohner",Datenbasis!AN627,IF($O$3="Vampire",Datenbasis!AN646,IF($O$3="Waldelfen - LdE",Datenbasis!AN665,IF($O$3="Waldelfen - WL",Datenbasis!AN684,IF($O$3="Zwerge",Datenbasis!AN703,IF($O$3="Slann",Datenbasis!AN722,""))))))))</f>
        <v/>
      </c>
      <c r="H175" s="67" t="str">
        <f>IF($O$3="","",IF($O$3="Rotzlinge",Datenbasis!AO608,IF($O$3="Unterweltbewohner",Datenbasis!AO627,IF($O$3="Vampire",Datenbasis!AO646,IF($O$3="Waldelfen - LdE",Datenbasis!AO665,IF($O$3="Waldelfen - WL",Datenbasis!AO684,IF($O$3="Zwerge",Datenbasis!AO703,IF($O$3="Slann",Datenbasis!AO722,""))))))))</f>
        <v/>
      </c>
      <c r="I175" s="67" t="str">
        <f>IF($O$3="","",IF($O$3="Rotzlinge",Datenbasis!AP608,IF($O$3="Unterweltbewohner",Datenbasis!AP627,IF($O$3="Vampire",Datenbasis!AP646,IF($O$3="Waldelfen - LdE",Datenbasis!AP665,IF($O$3="Waldelfen - WL",Datenbasis!AP684,IF($O$3="Zwerge",Datenbasis!AP703,IF($O$3="Slann",Datenbasis!AP722,""))))))))</f>
        <v/>
      </c>
      <c r="J175" s="542" t="str">
        <f>IF($O$3="","",IF($O$3="Rotzlinge",Datenbasis!AQ608,IF($O$3="Unterweltbewohner",Datenbasis!AQ627,IF($O$3="Vampire",Datenbasis!AQ646,IF($O$3="Waldelfen - LdE",Datenbasis!AQ665,IF($O$3="Waldelfen - WL",Datenbasis!AQ684,IF($O$3="Zwerge",Datenbasis!AQ703,IF($O$3="Slann",Datenbasis!AQ722,""))))))))</f>
        <v/>
      </c>
      <c r="K175" s="542" t="str">
        <f>IF($O$3="","",IF($O$3="Rotzlinge",Datenbasis!AR608,IF($O$3="Unterweltbewohner",Datenbasis!AR627,IF($O$3="Vampire",Datenbasis!AR646,IF($O$3="Waldelfen - LdE",Datenbasis!AR665,IF($O$3="Waldelfen - WL",Datenbasis!AR684,IF($O$3="Zwerge",Datenbasis!AR703,IF($O$3="Slann",Datenbasis!AR722,""))))))))</f>
        <v/>
      </c>
      <c r="L175" s="542" t="str">
        <f>IF($O$3="","",IF($O$3="Rotzlinge",Datenbasis!AS608,IF($O$3="Unterweltbewohner",Datenbasis!AS627,IF($O$3="Vampire",Datenbasis!AS646,IF($O$3="Waldelfen - LdE",Datenbasis!AS665,IF($O$3="Waldelfen - WL",Datenbasis!AS684,IF($O$3="Zwerge",Datenbasis!AS703,IF($O$3="Slann",Datenbasis!AS722,""))))))))</f>
        <v/>
      </c>
      <c r="M175" s="542" t="str">
        <f>IF($O$3="","",IF($O$3="Rotzlinge",Datenbasis!AT608,IF($O$3="Unterweltbewohner",Datenbasis!AT627,IF($O$3="Vampire",Datenbasis!AT646,IF($O$3="Waldelfen - LdE",Datenbasis!AT665,IF($O$3="Waldelfen - WL",Datenbasis!AT684,IF($O$3="Zwerge",Datenbasis!AT703,IF($O$3="Slann",Datenbasis!AT722,""))))))))</f>
        <v/>
      </c>
      <c r="N175" s="542" t="str">
        <f>IF($O$3="","",IF($O$3="Rotzlinge",Datenbasis!AU608,IF($O$3="Unterweltbewohner",Datenbasis!AU627,IF($O$3="Vampire",Datenbasis!AU646,IF($O$3="Waldelfen - LdE",Datenbasis!AU665,IF($O$3="Waldelfen - WL",Datenbasis!AU684,IF($O$3="Zwerge",Datenbasis!AU703,IF($O$3="Slann",Datenbasis!AU722,""))))))))</f>
        <v/>
      </c>
      <c r="O175" s="66" t="str">
        <f>IF($O$3="","",IF($O$3="Rotzlinge",Datenbasis!AR608,IF($O$3="Unterweltbewohner",Datenbasis!AR627,IF($O$3="Vampire",Datenbasis!AR646,IF($O$3="Waldelfen - LdE",Datenbasis!AR665,IF($O$3="Waldelfen - WL",Datenbasis!AR684,IF($O$3="Zwerge",Datenbasis!AR703,IF($O$3="Slann",Datenbasis!AR722,""))))))))</f>
        <v/>
      </c>
      <c r="P175" s="542" t="str">
        <f>IF($O$3="","",IF($O$3="Rotzlinge",Datenbasis!AS608,IF($O$3="Unterweltbewohner",Datenbasis!AS627,IF($O$3="Vampire",Datenbasis!AS646,IF($O$3="Waldelfen - LdE",Datenbasis!AS665,IF($O$3="Waldelfen - WL",Datenbasis!AS684,IF($O$3="Zwerge",Datenbasis!AS703,IF($O$3="Slann",Datenbasis!AS722,""))))))))</f>
        <v/>
      </c>
      <c r="Q175" s="542" t="str">
        <f>IF($O$3="","",IF($O$3="Rotzlinge",Datenbasis!AX608,IF($O$3="Unterweltbewohner",Datenbasis!AX627,IF($O$3="Vampire",Datenbasis!AX646,IF($O$3="Waldelfen - LdE",Datenbasis!AX665,IF($O$3="Waldelfen - WL",Datenbasis!AX684,IF($O$3="Zwerge",Datenbasis!AX703,IF($O$3="Slann",Datenbasis!AX722,""))))))))</f>
        <v/>
      </c>
      <c r="R175" s="542" t="str">
        <f>IF($O$3="","",IF($O$3="Rotzlinge",Datenbasis!AY608,IF($O$3="Unterweltbewohner",Datenbasis!AY627,IF($O$3="Vampire",Datenbasis!AY646,IF($O$3="Waldelfen - LdE",Datenbasis!AY665,IF($O$3="Waldelfen - WL",Datenbasis!AY684,IF($O$3="Zwerge",Datenbasis!AY703,IF($O$3="Slann",Datenbasis!AY722,""))))))))</f>
        <v/>
      </c>
      <c r="S175" s="542" t="str">
        <f>IF($O$3="","",IF($O$3="Rotzlinge",Datenbasis!AZ608,IF($O$3="Unterweltbewohner",Datenbasis!AZ627,IF($O$3="Vampire",Datenbasis!AZ646,IF($O$3="Waldelfen - LdE",Datenbasis!AZ665,IF($O$3="Waldelfen - WL",Datenbasis!AZ684,IF($O$3="Zwerge",Datenbasis!AZ703,IF($O$3="Slann",Datenbasis!AZ722,""))))))))</f>
        <v/>
      </c>
      <c r="T175" s="542" t="str">
        <f>IF($O$3="","",IF($O$3="Rotzlinge",Datenbasis!BA608,IF($O$3="Unterweltbewohner",Datenbasis!BA627,IF($O$3="Vampire",Datenbasis!BA646,IF($O$3="Waldelfen - LdE",Datenbasis!BA665,IF($O$3="Waldelfen - WL",Datenbasis!BA684,IF($O$3="Zwerge",Datenbasis!BA703,IF($O$3="Slann",Datenbasis!BA722,""))))))))</f>
        <v/>
      </c>
      <c r="U175" s="542" t="str">
        <f>IF($O$3="","",IF($O$3="Rotzlinge",Datenbasis!BB608,IF($O$3="Unterweltbewohner",Datenbasis!BB627,IF($O$3="Vampire",Datenbasis!BB646,IF($O$3="Waldelfen - LdE",Datenbasis!BB665,IF($O$3="Waldelfen - WL",Datenbasis!BB684,IF($O$3="Zwerge",Datenbasis!BB703,IF($O$3="Slann",Datenbasis!BB722,""))))))))</f>
        <v/>
      </c>
      <c r="V175" s="542" t="str">
        <f>IF($O$3="","",IF($O$3="Rotzlinge",Datenbasis!BC608,IF($O$3="Unterweltbewohner",Datenbasis!BC627,IF($O$3="Vampire",Datenbasis!BC646,IF($O$3="Waldelfen - LdE",Datenbasis!BC665,IF($O$3="Waldelfen - WL",Datenbasis!BC684,IF($O$3="Zwerge",Datenbasis!BC703,IF($O$3="Slann",Datenbasis!BC722,""))))))))</f>
        <v/>
      </c>
      <c r="W175" s="542" t="str">
        <f>IF($O$3="","",IF($O$3="Rotzlinge",Datenbasis!BD608,IF($O$3="Unterweltbewohner",Datenbasis!BD627,IF($O$3="Vampire",Datenbasis!BD646,IF($O$3="Waldelfen - LdE",Datenbasis!BD665,IF($O$3="Waldelfen - WL",Datenbasis!BD684,IF($O$3="Zwerge",Datenbasis!BD703,IF($O$3="Slann",Datenbasis!BD722,""))))))))</f>
        <v/>
      </c>
      <c r="X175" s="542" t="str">
        <f>IF($O$3="","",IF($O$3="Rotzlinge",Datenbasis!BE608,IF($O$3="Unterweltbewohner",Datenbasis!BE627,IF($O$3="Vampire",Datenbasis!BE646,IF($O$3="Waldelfen - LdE",Datenbasis!BE665,IF($O$3="Waldelfen - WL",Datenbasis!BE684,IF($O$3="Zwerge",Datenbasis!BE703,IF($O$3="Slann",Datenbasis!BE722,""))))))))</f>
        <v/>
      </c>
    </row>
    <row r="176" spans="2:24" ht="15" thickBot="1" x14ac:dyDescent="0.35">
      <c r="B176" s="203">
        <v>19</v>
      </c>
      <c r="C176" s="204" t="str">
        <f>IF($O$3="","",IF($O$3="Rotzlinge",Datenbasis!AS609,IF($O$3="Unterweltbewohner",Datenbasis!AS628,IF($O$3="Vampire",Datenbasis!AS647,IF($O$3="Waldelfen - LdE",Datenbasis!AS666,IF($O$3="Waldelfen - WL",Datenbasis!AS685,IF($O$3="Zwerge",Datenbasis!AS704,IF($O$3="Slann",Datenbasis!AS723,""))))))))</f>
        <v/>
      </c>
      <c r="D176" s="207" t="str">
        <f>IF($O$3="","",IF($O$3="Rotzlinge",Datenbasis!AK609,IF($O$3="Unterweltbewohner",Datenbasis!AK628,IF($O$3="Vampire",Datenbasis!AK647,IF($O$3="Waldelfen - LdE",Datenbasis!AK666,IF($O$3="Waldelfen - WL",Datenbasis!AK685,IF($O$3="Zwerge",Datenbasis!AK704,IF($O$3="Slann",Datenbasis!AK723,""))))))))</f>
        <v/>
      </c>
      <c r="E176" s="67" t="str">
        <f>IF($O$3="","",IF($O$3="Rotzlinge",Datenbasis!AL609,IF($O$3="Unterweltbewohner",Datenbasis!AL628,IF($O$3="Vampire",Datenbasis!AL647,IF($O$3="Waldelfen - LdE",Datenbasis!AL666,IF($O$3="Waldelfen - WL",Datenbasis!AL685,IF($O$3="Zwerge",Datenbasis!AL704,IF($O$3="Slann",Datenbasis!AL723,""))))))))</f>
        <v/>
      </c>
      <c r="F176" s="67" t="str">
        <f>IF($O$3="","",IF($O$3="Rotzlinge",Datenbasis!AM609,IF($O$3="Unterweltbewohner",Datenbasis!AM628,IF($O$3="Vampire",Datenbasis!AM647,IF($O$3="Waldelfen - LdE",Datenbasis!AM666,IF($O$3="Waldelfen - WL",Datenbasis!AM685,IF($O$3="Zwerge",Datenbasis!AM704,IF($O$3="Slann",Datenbasis!AM723,""))))))))</f>
        <v/>
      </c>
      <c r="G176" s="67" t="str">
        <f>IF($O$3="","",IF($O$3="Rotzlinge",Datenbasis!AN609,IF($O$3="Unterweltbewohner",Datenbasis!AN628,IF($O$3="Vampire",Datenbasis!AN647,IF($O$3="Waldelfen - LdE",Datenbasis!AN666,IF($O$3="Waldelfen - WL",Datenbasis!AN685,IF($O$3="Zwerge",Datenbasis!AN704,IF($O$3="Slann",Datenbasis!AN723,""))))))))</f>
        <v/>
      </c>
      <c r="H176" s="67" t="str">
        <f>IF($O$3="","",IF($O$3="Rotzlinge",Datenbasis!AO609,IF($O$3="Unterweltbewohner",Datenbasis!AO628,IF($O$3="Vampire",Datenbasis!AO647,IF($O$3="Waldelfen - LdE",Datenbasis!AO666,IF($O$3="Waldelfen - WL",Datenbasis!AO685,IF($O$3="Zwerge",Datenbasis!AO704,IF($O$3="Slann",Datenbasis!AO723,""))))))))</f>
        <v/>
      </c>
      <c r="I176" s="67" t="str">
        <f>IF($O$3="","",IF($O$3="Rotzlinge",Datenbasis!AP609,IF($O$3="Unterweltbewohner",Datenbasis!AP628,IF($O$3="Vampire",Datenbasis!AP647,IF($O$3="Waldelfen - LdE",Datenbasis!AP666,IF($O$3="Waldelfen - WL",Datenbasis!AP685,IF($O$3="Zwerge",Datenbasis!AP704,IF($O$3="Slann",Datenbasis!AP723,""))))))))</f>
        <v/>
      </c>
      <c r="J176" s="542" t="str">
        <f>IF($O$3="","",IF($O$3="Rotzlinge",Datenbasis!AQ609,IF($O$3="Unterweltbewohner",Datenbasis!AQ628,IF($O$3="Vampire",Datenbasis!AQ647,IF($O$3="Waldelfen - LdE",Datenbasis!AQ666,IF($O$3="Waldelfen - WL",Datenbasis!AQ685,IF($O$3="Zwerge",Datenbasis!AQ704,IF($O$3="Slann",Datenbasis!AQ723,""))))))))</f>
        <v/>
      </c>
      <c r="K176" s="542" t="str">
        <f>IF($O$3="","",IF($O$3="Rotzlinge",Datenbasis!AR609,IF($O$3="Unterweltbewohner",Datenbasis!AR628,IF($O$3="Vampire",Datenbasis!AR647,IF($O$3="Waldelfen - LdE",Datenbasis!AR666,IF($O$3="Waldelfen - WL",Datenbasis!AR685,IF($O$3="Zwerge",Datenbasis!AR704,IF($O$3="Slann",Datenbasis!AR723,""))))))))</f>
        <v/>
      </c>
      <c r="L176" s="542" t="str">
        <f>IF($O$3="","",IF($O$3="Rotzlinge",Datenbasis!AS609,IF($O$3="Unterweltbewohner",Datenbasis!AS628,IF($O$3="Vampire",Datenbasis!AS647,IF($O$3="Waldelfen - LdE",Datenbasis!AS666,IF($O$3="Waldelfen - WL",Datenbasis!AS685,IF($O$3="Zwerge",Datenbasis!AS704,IF($O$3="Slann",Datenbasis!AS723,""))))))))</f>
        <v/>
      </c>
      <c r="M176" s="542" t="str">
        <f>IF($O$3="","",IF($O$3="Rotzlinge",Datenbasis!AT609,IF($O$3="Unterweltbewohner",Datenbasis!AT628,IF($O$3="Vampire",Datenbasis!AT647,IF($O$3="Waldelfen - LdE",Datenbasis!AT666,IF($O$3="Waldelfen - WL",Datenbasis!AT685,IF($O$3="Zwerge",Datenbasis!AT704,IF($O$3="Slann",Datenbasis!AT723,""))))))))</f>
        <v/>
      </c>
      <c r="N176" s="542" t="str">
        <f>IF($O$3="","",IF($O$3="Rotzlinge",Datenbasis!AU609,IF($O$3="Unterweltbewohner",Datenbasis!AU628,IF($O$3="Vampire",Datenbasis!AU647,IF($O$3="Waldelfen - LdE",Datenbasis!AU666,IF($O$3="Waldelfen - WL",Datenbasis!AU685,IF($O$3="Zwerge",Datenbasis!AU704,IF($O$3="Slann",Datenbasis!AU723,""))))))))</f>
        <v/>
      </c>
      <c r="O176" s="66" t="str">
        <f>IF($O$3="","",IF($O$3="Rotzlinge",Datenbasis!AR609,IF($O$3="Unterweltbewohner",Datenbasis!AR628,IF($O$3="Vampire",Datenbasis!AR647,IF($O$3="Waldelfen - LdE",Datenbasis!AR666,IF($O$3="Waldelfen - WL",Datenbasis!AR685,IF($O$3="Zwerge",Datenbasis!AR704,IF($O$3="Slann",Datenbasis!AR723,""))))))))</f>
        <v/>
      </c>
      <c r="P176" s="542" t="str">
        <f>IF($O$3="","",IF($O$3="Rotzlinge",Datenbasis!AS609,IF($O$3="Unterweltbewohner",Datenbasis!AS628,IF($O$3="Vampire",Datenbasis!AS647,IF($O$3="Waldelfen - LdE",Datenbasis!AS666,IF($O$3="Waldelfen - WL",Datenbasis!AS685,IF($O$3="Zwerge",Datenbasis!AS704,IF($O$3="Slann",Datenbasis!AS723,""))))))))</f>
        <v/>
      </c>
      <c r="Q176" s="542" t="str">
        <f>IF($O$3="","",IF($O$3="Rotzlinge",Datenbasis!AX609,IF($O$3="Unterweltbewohner",Datenbasis!AX628,IF($O$3="Vampire",Datenbasis!AX647,IF($O$3="Waldelfen - LdE",Datenbasis!AX666,IF($O$3="Waldelfen - WL",Datenbasis!AX685,IF($O$3="Zwerge",Datenbasis!AX704,IF($O$3="Slann",Datenbasis!AX723,""))))))))</f>
        <v/>
      </c>
      <c r="R176" s="542" t="str">
        <f>IF($O$3="","",IF($O$3="Rotzlinge",Datenbasis!AY609,IF($O$3="Unterweltbewohner",Datenbasis!AY628,IF($O$3="Vampire",Datenbasis!AY647,IF($O$3="Waldelfen - LdE",Datenbasis!AY666,IF($O$3="Waldelfen - WL",Datenbasis!AY685,IF($O$3="Zwerge",Datenbasis!AY704,IF($O$3="Slann",Datenbasis!AY723,""))))))))</f>
        <v/>
      </c>
      <c r="S176" s="542" t="str">
        <f>IF($O$3="","",IF($O$3="Rotzlinge",Datenbasis!AZ609,IF($O$3="Unterweltbewohner",Datenbasis!AZ628,IF($O$3="Vampire",Datenbasis!AZ647,IF($O$3="Waldelfen - LdE",Datenbasis!AZ666,IF($O$3="Waldelfen - WL",Datenbasis!AZ685,IF($O$3="Zwerge",Datenbasis!AZ704,IF($O$3="Slann",Datenbasis!AZ723,""))))))))</f>
        <v/>
      </c>
      <c r="T176" s="542" t="str">
        <f>IF($O$3="","",IF($O$3="Rotzlinge",Datenbasis!BA609,IF($O$3="Unterweltbewohner",Datenbasis!BA628,IF($O$3="Vampire",Datenbasis!BA647,IF($O$3="Waldelfen - LdE",Datenbasis!BA666,IF($O$3="Waldelfen - WL",Datenbasis!BA685,IF($O$3="Zwerge",Datenbasis!BA704,IF($O$3="Slann",Datenbasis!BA723,""))))))))</f>
        <v/>
      </c>
      <c r="U176" s="542" t="str">
        <f>IF($O$3="","",IF($O$3="Rotzlinge",Datenbasis!BB609,IF($O$3="Unterweltbewohner",Datenbasis!BB628,IF($O$3="Vampire",Datenbasis!BB647,IF($O$3="Waldelfen - LdE",Datenbasis!BB666,IF($O$3="Waldelfen - WL",Datenbasis!BB685,IF($O$3="Zwerge",Datenbasis!BB704,IF($O$3="Slann",Datenbasis!BB723,""))))))))</f>
        <v/>
      </c>
      <c r="V176" s="542" t="str">
        <f>IF($O$3="","",IF($O$3="Rotzlinge",Datenbasis!BC609,IF($O$3="Unterweltbewohner",Datenbasis!BC628,IF($O$3="Vampire",Datenbasis!BC647,IF($O$3="Waldelfen - LdE",Datenbasis!BC666,IF($O$3="Waldelfen - WL",Datenbasis!BC685,IF($O$3="Zwerge",Datenbasis!BC704,IF($O$3="Slann",Datenbasis!BC723,""))))))))</f>
        <v/>
      </c>
      <c r="W176" s="542" t="str">
        <f>IF($O$3="","",IF($O$3="Rotzlinge",Datenbasis!BD609,IF($O$3="Unterweltbewohner",Datenbasis!BD628,IF($O$3="Vampire",Datenbasis!BD647,IF($O$3="Waldelfen - LdE",Datenbasis!BD666,IF($O$3="Waldelfen - WL",Datenbasis!BD685,IF($O$3="Zwerge",Datenbasis!BD704,IF($O$3="Slann",Datenbasis!BD723,""))))))))</f>
        <v/>
      </c>
      <c r="X176" s="542" t="str">
        <f>IF($O$3="","",IF($O$3="Rotzlinge",Datenbasis!BE609,IF($O$3="Unterweltbewohner",Datenbasis!BE628,IF($O$3="Vampire",Datenbasis!BE647,IF($O$3="Waldelfen - LdE",Datenbasis!BE666,IF($O$3="Waldelfen - WL",Datenbasis!BE685,IF($O$3="Zwerge",Datenbasis!BE704,IF($O$3="Slann",Datenbasis!BE723,""))))))))</f>
        <v/>
      </c>
    </row>
  </sheetData>
  <sheetProtection algorithmName="SHA-512" hashValue="q0dMlZ2PFgp7xHd/SZ0tvFYxq3qjE/ksJShhI33g8WedtXacdKjn8BeNxBiucr1mWWWQyJ/c3Ohu3hYC3Ot+jA==" saltValue="0vMSI+gm1j3xSSAZcA/caQ==" spinCount="100000" sheet="1" objects="1" scenarios="1" selectLockedCells="1"/>
  <mergeCells count="485">
    <mergeCell ref="AV6:AV7"/>
    <mergeCell ref="J173:N173"/>
    <mergeCell ref="P173:X173"/>
    <mergeCell ref="J174:N174"/>
    <mergeCell ref="P174:X174"/>
    <mergeCell ref="J175:N175"/>
    <mergeCell ref="P175:X175"/>
    <mergeCell ref="J176:N176"/>
    <mergeCell ref="P176:X176"/>
    <mergeCell ref="J168:N168"/>
    <mergeCell ref="P168:X168"/>
    <mergeCell ref="J169:N169"/>
    <mergeCell ref="P169:X169"/>
    <mergeCell ref="J170:N170"/>
    <mergeCell ref="P170:X170"/>
    <mergeCell ref="J171:N171"/>
    <mergeCell ref="P171:X171"/>
    <mergeCell ref="J172:N172"/>
    <mergeCell ref="P172:X172"/>
    <mergeCell ref="J163:N163"/>
    <mergeCell ref="P163:X163"/>
    <mergeCell ref="J164:N164"/>
    <mergeCell ref="P164:X164"/>
    <mergeCell ref="J165:N165"/>
    <mergeCell ref="P165:X165"/>
    <mergeCell ref="J166:N166"/>
    <mergeCell ref="P166:X166"/>
    <mergeCell ref="J167:N167"/>
    <mergeCell ref="P167:X167"/>
    <mergeCell ref="J158:N158"/>
    <mergeCell ref="P158:X158"/>
    <mergeCell ref="J159:N159"/>
    <mergeCell ref="P159:X159"/>
    <mergeCell ref="J160:N160"/>
    <mergeCell ref="P160:X160"/>
    <mergeCell ref="J161:N161"/>
    <mergeCell ref="P161:X161"/>
    <mergeCell ref="J162:N162"/>
    <mergeCell ref="P162:X162"/>
    <mergeCell ref="M41:O41"/>
    <mergeCell ref="P41:U41"/>
    <mergeCell ref="V41:W41"/>
    <mergeCell ref="AW113:AW119"/>
    <mergeCell ref="AX113:AX119"/>
    <mergeCell ref="AY113:AY119"/>
    <mergeCell ref="AW92:AW98"/>
    <mergeCell ref="AX92:AX98"/>
    <mergeCell ref="AY92:AY98"/>
    <mergeCell ref="AW99:AW105"/>
    <mergeCell ref="AX99:AX105"/>
    <mergeCell ref="AY99:AY105"/>
    <mergeCell ref="AW106:AW112"/>
    <mergeCell ref="AX106:AX112"/>
    <mergeCell ref="AY106:AY112"/>
    <mergeCell ref="AW71:AW77"/>
    <mergeCell ref="AX71:AX77"/>
    <mergeCell ref="AY71:AY77"/>
    <mergeCell ref="AW78:AW84"/>
    <mergeCell ref="AX78:AX84"/>
    <mergeCell ref="AY78:AY84"/>
    <mergeCell ref="AW85:AW91"/>
    <mergeCell ref="AX85:AX91"/>
    <mergeCell ref="AY85:AY91"/>
    <mergeCell ref="AW50:AW56"/>
    <mergeCell ref="AX50:AX56"/>
    <mergeCell ref="AY50:AY56"/>
    <mergeCell ref="AW57:AW63"/>
    <mergeCell ref="AX57:AX63"/>
    <mergeCell ref="AY57:AY63"/>
    <mergeCell ref="AW64:AW70"/>
    <mergeCell ref="AX64:AX70"/>
    <mergeCell ref="AY64:AY70"/>
    <mergeCell ref="AW29:AW35"/>
    <mergeCell ref="AX29:AX35"/>
    <mergeCell ref="AY29:AY35"/>
    <mergeCell ref="AW36:AW42"/>
    <mergeCell ref="AX36:AX42"/>
    <mergeCell ref="AY36:AY42"/>
    <mergeCell ref="AW43:AW49"/>
    <mergeCell ref="AX43:AX49"/>
    <mergeCell ref="AY43:AY49"/>
    <mergeCell ref="AW8:AW14"/>
    <mergeCell ref="AX6:AX7"/>
    <mergeCell ref="AX8:AX14"/>
    <mergeCell ref="AY8:AY14"/>
    <mergeCell ref="AY6:AY7"/>
    <mergeCell ref="AW15:AW21"/>
    <mergeCell ref="AX15:AX21"/>
    <mergeCell ref="AY15:AY21"/>
    <mergeCell ref="AW22:AW28"/>
    <mergeCell ref="AX22:AX28"/>
    <mergeCell ref="AY22:AY28"/>
    <mergeCell ref="Z99:Z105"/>
    <mergeCell ref="AS99:AS105"/>
    <mergeCell ref="AT99:AT105"/>
    <mergeCell ref="Z106:Z112"/>
    <mergeCell ref="AS106:AS112"/>
    <mergeCell ref="AT106:AT112"/>
    <mergeCell ref="Z113:Z119"/>
    <mergeCell ref="AS113:AS119"/>
    <mergeCell ref="AT113:AT119"/>
    <mergeCell ref="Z78:Z84"/>
    <mergeCell ref="AS78:AS84"/>
    <mergeCell ref="AT78:AT84"/>
    <mergeCell ref="Z85:Z91"/>
    <mergeCell ref="AS85:AS91"/>
    <mergeCell ref="AT85:AT91"/>
    <mergeCell ref="Z92:Z98"/>
    <mergeCell ref="AS92:AS98"/>
    <mergeCell ref="AT92:AT98"/>
    <mergeCell ref="Z57:Z63"/>
    <mergeCell ref="AS57:AS63"/>
    <mergeCell ref="AT57:AT63"/>
    <mergeCell ref="Z64:Z70"/>
    <mergeCell ref="AS64:AS70"/>
    <mergeCell ref="AT64:AT70"/>
    <mergeCell ref="Z71:Z77"/>
    <mergeCell ref="AS71:AS77"/>
    <mergeCell ref="AT71:AT77"/>
    <mergeCell ref="Z36:Z42"/>
    <mergeCell ref="AS36:AS42"/>
    <mergeCell ref="AT36:AT42"/>
    <mergeCell ref="Z43:Z49"/>
    <mergeCell ref="AS43:AS49"/>
    <mergeCell ref="AT43:AT49"/>
    <mergeCell ref="Z50:Z56"/>
    <mergeCell ref="AS50:AS56"/>
    <mergeCell ref="AT50:AT56"/>
    <mergeCell ref="J154:N154"/>
    <mergeCell ref="P154:X154"/>
    <mergeCell ref="J155:N155"/>
    <mergeCell ref="P155:X155"/>
    <mergeCell ref="J156:N156"/>
    <mergeCell ref="P156:X156"/>
    <mergeCell ref="J151:N151"/>
    <mergeCell ref="P151:X151"/>
    <mergeCell ref="J152:N152"/>
    <mergeCell ref="P152:X152"/>
    <mergeCell ref="J153:N153"/>
    <mergeCell ref="P153:X153"/>
    <mergeCell ref="J148:N148"/>
    <mergeCell ref="P148:X148"/>
    <mergeCell ref="J149:N149"/>
    <mergeCell ref="P149:X149"/>
    <mergeCell ref="J150:N150"/>
    <mergeCell ref="P150:X150"/>
    <mergeCell ref="J145:N145"/>
    <mergeCell ref="P145:X145"/>
    <mergeCell ref="J146:N146"/>
    <mergeCell ref="P146:X146"/>
    <mergeCell ref="J147:N147"/>
    <mergeCell ref="P147:X147"/>
    <mergeCell ref="J142:N142"/>
    <mergeCell ref="P142:X142"/>
    <mergeCell ref="J143:N143"/>
    <mergeCell ref="P143:X143"/>
    <mergeCell ref="J144:N144"/>
    <mergeCell ref="P144:X144"/>
    <mergeCell ref="J139:N139"/>
    <mergeCell ref="P139:X139"/>
    <mergeCell ref="J140:N140"/>
    <mergeCell ref="P140:X140"/>
    <mergeCell ref="J141:N141"/>
    <mergeCell ref="P141:X141"/>
    <mergeCell ref="J135:N135"/>
    <mergeCell ref="P135:X135"/>
    <mergeCell ref="J136:N136"/>
    <mergeCell ref="P136:X136"/>
    <mergeCell ref="J138:N138"/>
    <mergeCell ref="P138:X138"/>
    <mergeCell ref="J132:N132"/>
    <mergeCell ref="P132:X132"/>
    <mergeCell ref="J133:N133"/>
    <mergeCell ref="P133:X133"/>
    <mergeCell ref="J134:N134"/>
    <mergeCell ref="P134:X134"/>
    <mergeCell ref="J129:N129"/>
    <mergeCell ref="P129:X129"/>
    <mergeCell ref="J130:N130"/>
    <mergeCell ref="P130:X130"/>
    <mergeCell ref="J131:N131"/>
    <mergeCell ref="P131:X131"/>
    <mergeCell ref="J126:N126"/>
    <mergeCell ref="P126:X126"/>
    <mergeCell ref="J127:N127"/>
    <mergeCell ref="P127:X127"/>
    <mergeCell ref="J128:N128"/>
    <mergeCell ref="P128:X128"/>
    <mergeCell ref="J123:N123"/>
    <mergeCell ref="P123:X123"/>
    <mergeCell ref="J124:N124"/>
    <mergeCell ref="P124:X124"/>
    <mergeCell ref="J125:N125"/>
    <mergeCell ref="P125:X125"/>
    <mergeCell ref="J120:N120"/>
    <mergeCell ref="P120:X120"/>
    <mergeCell ref="J121:N121"/>
    <mergeCell ref="P121:X121"/>
    <mergeCell ref="J122:N122"/>
    <mergeCell ref="P122:X122"/>
    <mergeCell ref="J116:N116"/>
    <mergeCell ref="P116:X116"/>
    <mergeCell ref="J118:N118"/>
    <mergeCell ref="P118:X118"/>
    <mergeCell ref="J119:N119"/>
    <mergeCell ref="P119:X119"/>
    <mergeCell ref="J113:N113"/>
    <mergeCell ref="P113:X113"/>
    <mergeCell ref="J114:N114"/>
    <mergeCell ref="P114:X114"/>
    <mergeCell ref="J115:N115"/>
    <mergeCell ref="P115:X115"/>
    <mergeCell ref="J110:N110"/>
    <mergeCell ref="P110:X110"/>
    <mergeCell ref="J111:N111"/>
    <mergeCell ref="P111:X111"/>
    <mergeCell ref="J112:N112"/>
    <mergeCell ref="P112:X112"/>
    <mergeCell ref="J107:N107"/>
    <mergeCell ref="P107:X107"/>
    <mergeCell ref="J108:N108"/>
    <mergeCell ref="P108:X108"/>
    <mergeCell ref="J109:N109"/>
    <mergeCell ref="P109:X109"/>
    <mergeCell ref="J104:N104"/>
    <mergeCell ref="P104:X104"/>
    <mergeCell ref="J105:N105"/>
    <mergeCell ref="P105:X105"/>
    <mergeCell ref="J106:N106"/>
    <mergeCell ref="P106:X106"/>
    <mergeCell ref="J101:N101"/>
    <mergeCell ref="P101:X101"/>
    <mergeCell ref="J102:N102"/>
    <mergeCell ref="P102:X102"/>
    <mergeCell ref="J103:N103"/>
    <mergeCell ref="P103:X103"/>
    <mergeCell ref="J99:N99"/>
    <mergeCell ref="P99:X99"/>
    <mergeCell ref="J100:N100"/>
    <mergeCell ref="P100:X100"/>
    <mergeCell ref="D76:H76"/>
    <mergeCell ref="J76:N76"/>
    <mergeCell ref="D77:H77"/>
    <mergeCell ref="J77:N77"/>
    <mergeCell ref="D78:H78"/>
    <mergeCell ref="J78:N78"/>
    <mergeCell ref="D79:H79"/>
    <mergeCell ref="J79:N79"/>
    <mergeCell ref="D83:H83"/>
    <mergeCell ref="J83:N83"/>
    <mergeCell ref="J98:N98"/>
    <mergeCell ref="P98:X98"/>
    <mergeCell ref="D80:H80"/>
    <mergeCell ref="J80:N80"/>
    <mergeCell ref="D69:H69"/>
    <mergeCell ref="J69:N69"/>
    <mergeCell ref="D70:H70"/>
    <mergeCell ref="J70:N70"/>
    <mergeCell ref="D71:H71"/>
    <mergeCell ref="J71:N71"/>
    <mergeCell ref="D72:H72"/>
    <mergeCell ref="O83:X83"/>
    <mergeCell ref="J63:N63"/>
    <mergeCell ref="P63:X63"/>
    <mergeCell ref="J64:N64"/>
    <mergeCell ref="P64:X64"/>
    <mergeCell ref="J65:N65"/>
    <mergeCell ref="P65:X65"/>
    <mergeCell ref="J72:N72"/>
    <mergeCell ref="D73:H73"/>
    <mergeCell ref="J73:N73"/>
    <mergeCell ref="D68:H68"/>
    <mergeCell ref="J68:N68"/>
    <mergeCell ref="D82:H82"/>
    <mergeCell ref="J82:N82"/>
    <mergeCell ref="O67:X67"/>
    <mergeCell ref="O71:X71"/>
    <mergeCell ref="O72:X72"/>
    <mergeCell ref="J60:N60"/>
    <mergeCell ref="P60:X60"/>
    <mergeCell ref="J61:N61"/>
    <mergeCell ref="P61:X61"/>
    <mergeCell ref="J62:N62"/>
    <mergeCell ref="P62:X62"/>
    <mergeCell ref="J57:N57"/>
    <mergeCell ref="P57:X57"/>
    <mergeCell ref="J58:N58"/>
    <mergeCell ref="P58:X58"/>
    <mergeCell ref="J59:N59"/>
    <mergeCell ref="P59:X59"/>
    <mergeCell ref="J55:N55"/>
    <mergeCell ref="P55:X55"/>
    <mergeCell ref="J56:N56"/>
    <mergeCell ref="P56:X56"/>
    <mergeCell ref="J51:N51"/>
    <mergeCell ref="P51:X51"/>
    <mergeCell ref="J52:N52"/>
    <mergeCell ref="P52:X52"/>
    <mergeCell ref="J53:N53"/>
    <mergeCell ref="P53:X53"/>
    <mergeCell ref="P50:X50"/>
    <mergeCell ref="I45:I46"/>
    <mergeCell ref="J45:N46"/>
    <mergeCell ref="O45:O46"/>
    <mergeCell ref="P45:X46"/>
    <mergeCell ref="J47:N47"/>
    <mergeCell ref="P47:X47"/>
    <mergeCell ref="J54:N54"/>
    <mergeCell ref="P54:X54"/>
    <mergeCell ref="C45:C46"/>
    <mergeCell ref="D45:D46"/>
    <mergeCell ref="E45:E46"/>
    <mergeCell ref="F45:F46"/>
    <mergeCell ref="G45:G46"/>
    <mergeCell ref="H45:H46"/>
    <mergeCell ref="B40:C40"/>
    <mergeCell ref="D40:I40"/>
    <mergeCell ref="J40:K40"/>
    <mergeCell ref="B41:C41"/>
    <mergeCell ref="D41:I41"/>
    <mergeCell ref="J41:K41"/>
    <mergeCell ref="B42:C42"/>
    <mergeCell ref="D42:I42"/>
    <mergeCell ref="J42:K42"/>
    <mergeCell ref="M40:O40"/>
    <mergeCell ref="P40:U40"/>
    <mergeCell ref="V40:W40"/>
    <mergeCell ref="B39:C39"/>
    <mergeCell ref="D39:I39"/>
    <mergeCell ref="J39:K39"/>
    <mergeCell ref="M39:O39"/>
    <mergeCell ref="P39:U39"/>
    <mergeCell ref="V39:W39"/>
    <mergeCell ref="B38:C38"/>
    <mergeCell ref="D38:I38"/>
    <mergeCell ref="J38:K38"/>
    <mergeCell ref="M38:O38"/>
    <mergeCell ref="P38:U38"/>
    <mergeCell ref="V38:W38"/>
    <mergeCell ref="B37:C37"/>
    <mergeCell ref="D37:I37"/>
    <mergeCell ref="J37:K37"/>
    <mergeCell ref="M37:O37"/>
    <mergeCell ref="P37:U37"/>
    <mergeCell ref="V37:W37"/>
    <mergeCell ref="B36:C36"/>
    <mergeCell ref="D36:I36"/>
    <mergeCell ref="J36:K36"/>
    <mergeCell ref="M36:O36"/>
    <mergeCell ref="P36:U36"/>
    <mergeCell ref="V36:W36"/>
    <mergeCell ref="B35:C35"/>
    <mergeCell ref="D35:I35"/>
    <mergeCell ref="J35:K35"/>
    <mergeCell ref="M35:O35"/>
    <mergeCell ref="P35:U35"/>
    <mergeCell ref="V35:W35"/>
    <mergeCell ref="B34:C34"/>
    <mergeCell ref="D34:I34"/>
    <mergeCell ref="J34:K34"/>
    <mergeCell ref="M34:O34"/>
    <mergeCell ref="P34:U34"/>
    <mergeCell ref="V34:W34"/>
    <mergeCell ref="B33:C33"/>
    <mergeCell ref="D33:I33"/>
    <mergeCell ref="J33:K33"/>
    <mergeCell ref="M33:O33"/>
    <mergeCell ref="P33:U33"/>
    <mergeCell ref="V33:W33"/>
    <mergeCell ref="E30:G30"/>
    <mergeCell ref="N30:Q30"/>
    <mergeCell ref="R30:S30"/>
    <mergeCell ref="T30:V30"/>
    <mergeCell ref="B31:C31"/>
    <mergeCell ref="D32:G32"/>
    <mergeCell ref="J32:K32"/>
    <mergeCell ref="M32:O32"/>
    <mergeCell ref="P32:U32"/>
    <mergeCell ref="V32:W32"/>
    <mergeCell ref="I28:J30"/>
    <mergeCell ref="K28:L30"/>
    <mergeCell ref="J15:N15"/>
    <mergeCell ref="J16:N16"/>
    <mergeCell ref="J17:N17"/>
    <mergeCell ref="J18:N18"/>
    <mergeCell ref="J19:N19"/>
    <mergeCell ref="J20:N20"/>
    <mergeCell ref="N27:Q27"/>
    <mergeCell ref="T27:V27"/>
    <mergeCell ref="D24:D25"/>
    <mergeCell ref="E24:W25"/>
    <mergeCell ref="I26:J27"/>
    <mergeCell ref="K26:L27"/>
    <mergeCell ref="J21:N21"/>
    <mergeCell ref="J22:N22"/>
    <mergeCell ref="J23:N23"/>
    <mergeCell ref="E26:G26"/>
    <mergeCell ref="N26:Q26"/>
    <mergeCell ref="T26:V26"/>
    <mergeCell ref="E27:G27"/>
    <mergeCell ref="BJ6:BM6"/>
    <mergeCell ref="B6:B7"/>
    <mergeCell ref="C6:C7"/>
    <mergeCell ref="D6:D7"/>
    <mergeCell ref="E6:E7"/>
    <mergeCell ref="F6:F7"/>
    <mergeCell ref="G6:G7"/>
    <mergeCell ref="H6:H7"/>
    <mergeCell ref="I6:I7"/>
    <mergeCell ref="J6:N7"/>
    <mergeCell ref="Z6:Z7"/>
    <mergeCell ref="AA6:AA7"/>
    <mergeCell ref="AB6:AB7"/>
    <mergeCell ref="AC6:AE6"/>
    <mergeCell ref="AF6:AJ6"/>
    <mergeCell ref="AK6:AO6"/>
    <mergeCell ref="AP6:AR6"/>
    <mergeCell ref="AS6:AS7"/>
    <mergeCell ref="AT6:AT7"/>
    <mergeCell ref="AU6:AU7"/>
    <mergeCell ref="AW6:AW7"/>
    <mergeCell ref="S6:S7"/>
    <mergeCell ref="T6:T7"/>
    <mergeCell ref="U6:U7"/>
    <mergeCell ref="AT8:AT14"/>
    <mergeCell ref="Z15:Z21"/>
    <mergeCell ref="AS15:AS21"/>
    <mergeCell ref="AT15:AT21"/>
    <mergeCell ref="Z22:Z28"/>
    <mergeCell ref="AS22:AS28"/>
    <mergeCell ref="AT22:AT28"/>
    <mergeCell ref="Z29:Z35"/>
    <mergeCell ref="AS29:AS35"/>
    <mergeCell ref="AT29:AT35"/>
    <mergeCell ref="O2:W2"/>
    <mergeCell ref="O3:W3"/>
    <mergeCell ref="O4:W4"/>
    <mergeCell ref="J11:N11"/>
    <mergeCell ref="J12:N12"/>
    <mergeCell ref="J13:N13"/>
    <mergeCell ref="J14:N14"/>
    <mergeCell ref="Z8:Z14"/>
    <mergeCell ref="AS8:AS14"/>
    <mergeCell ref="J8:N8"/>
    <mergeCell ref="V6:V7"/>
    <mergeCell ref="W6:W7"/>
    <mergeCell ref="J9:N9"/>
    <mergeCell ref="J10:N10"/>
    <mergeCell ref="O6:O7"/>
    <mergeCell ref="P6:P7"/>
    <mergeCell ref="Q6:Q7"/>
    <mergeCell ref="R6:R7"/>
    <mergeCell ref="O73:X73"/>
    <mergeCell ref="O74:X74"/>
    <mergeCell ref="O75:X75"/>
    <mergeCell ref="O79:X79"/>
    <mergeCell ref="O78:X78"/>
    <mergeCell ref="O82:X82"/>
    <mergeCell ref="O80:X80"/>
    <mergeCell ref="O76:X77"/>
    <mergeCell ref="O68:X70"/>
    <mergeCell ref="D74:H74"/>
    <mergeCell ref="J74:N74"/>
    <mergeCell ref="D75:H75"/>
    <mergeCell ref="J75:N75"/>
    <mergeCell ref="BB20:BD20"/>
    <mergeCell ref="BF20:BH20"/>
    <mergeCell ref="BB44:BD44"/>
    <mergeCell ref="BF44:BH44"/>
    <mergeCell ref="M42:O42"/>
    <mergeCell ref="P42:U42"/>
    <mergeCell ref="V42:W42"/>
    <mergeCell ref="J48:N48"/>
    <mergeCell ref="P48:X48"/>
    <mergeCell ref="J49:N49"/>
    <mergeCell ref="P49:X49"/>
    <mergeCell ref="J50:N50"/>
    <mergeCell ref="BB32:BC32"/>
    <mergeCell ref="BE32:BF32"/>
    <mergeCell ref="E28:G28"/>
    <mergeCell ref="N28:Q28"/>
    <mergeCell ref="T28:V28"/>
    <mergeCell ref="E29:G29"/>
    <mergeCell ref="N29:Q29"/>
    <mergeCell ref="T29:V29"/>
  </mergeCells>
  <conditionalFormatting sqref="BE11">
    <cfRule type="expression" dxfId="40" priority="42">
      <formula>SUM($BF$11:$BF$12)&gt;0</formula>
    </cfRule>
  </conditionalFormatting>
  <conditionalFormatting sqref="E8">
    <cfRule type="expression" dxfId="39" priority="40">
      <formula>SUM($AK$9:$AK$14)&gt;0</formula>
    </cfRule>
    <cfRule type="expression" dxfId="38" priority="41">
      <formula>SUM($AF$9:$AF$14)&gt;0</formula>
    </cfRule>
  </conditionalFormatting>
  <conditionalFormatting sqref="F8">
    <cfRule type="expression" dxfId="37" priority="38">
      <formula>SUM($AL$9:$AL$14)&gt;0</formula>
    </cfRule>
    <cfRule type="expression" dxfId="36" priority="39">
      <formula>SUM($AG$9:$AG$14)&gt;0</formula>
    </cfRule>
  </conditionalFormatting>
  <conditionalFormatting sqref="G8">
    <cfRule type="expression" dxfId="35" priority="36">
      <formula>SUM($AM$9:$AM$14)&gt;0</formula>
    </cfRule>
    <cfRule type="expression" dxfId="34" priority="37">
      <formula>SUM($AH$9:$AH$14)&gt;0</formula>
    </cfRule>
  </conditionalFormatting>
  <conditionalFormatting sqref="H8">
    <cfRule type="expression" dxfId="33" priority="33">
      <formula>SUM($AN$9:$AN$14)&gt;0</formula>
    </cfRule>
    <cfRule type="expression" dxfId="32" priority="34">
      <formula>SUM($AI$9:$AI$14)&gt;0</formula>
    </cfRule>
  </conditionalFormatting>
  <conditionalFormatting sqref="I8">
    <cfRule type="expression" dxfId="31" priority="31">
      <formula>SUM($AO$9:$AO$14)&gt;0</formula>
    </cfRule>
    <cfRule type="expression" dxfId="30" priority="32">
      <formula>SUM($AJ$9:$AJ$14)&gt;0</formula>
    </cfRule>
  </conditionalFormatting>
  <conditionalFormatting sqref="E9">
    <cfRule type="expression" dxfId="29" priority="29">
      <formula>SUM($AK$16:$AK$21)&gt;0</formula>
    </cfRule>
    <cfRule type="expression" dxfId="28" priority="30">
      <formula>SUM($AF$16:$AF$21)&gt;0</formula>
    </cfRule>
  </conditionalFormatting>
  <conditionalFormatting sqref="F9">
    <cfRule type="expression" dxfId="27" priority="27">
      <formula>SUM($AL$16:$AL$21)&gt;0</formula>
    </cfRule>
    <cfRule type="expression" dxfId="26" priority="28">
      <formula>SUM($AG$16:$AG$21)&gt;0</formula>
    </cfRule>
  </conditionalFormatting>
  <conditionalFormatting sqref="G9">
    <cfRule type="expression" dxfId="25" priority="25">
      <formula>SUM($AM$16:$AM$21)&gt;0</formula>
    </cfRule>
    <cfRule type="expression" dxfId="24" priority="26">
      <formula>SUM($AH$16:$AH$21)&gt;0</formula>
    </cfRule>
  </conditionalFormatting>
  <conditionalFormatting sqref="H9">
    <cfRule type="expression" dxfId="23" priority="23">
      <formula>SUM($AN$16:$AN$21)&gt;0</formula>
    </cfRule>
    <cfRule type="expression" dxfId="22" priority="24">
      <formula>SUM($AI$16:$AI$21)&gt;0</formula>
    </cfRule>
  </conditionalFormatting>
  <conditionalFormatting sqref="I9">
    <cfRule type="expression" dxfId="21" priority="21">
      <formula>SUM($AO$16:$AO$21)&gt;0</formula>
    </cfRule>
    <cfRule type="expression" dxfId="20" priority="22">
      <formula>SUM($AJ$16:$AJ$21)&gt;0</formula>
    </cfRule>
  </conditionalFormatting>
  <conditionalFormatting sqref="E10">
    <cfRule type="expression" dxfId="19" priority="19">
      <formula>SUM($AF$22:$AF$28)&gt;0</formula>
    </cfRule>
    <cfRule type="expression" dxfId="18" priority="20">
      <formula>SUM($AK$22:$AK$28)&gt;0</formula>
    </cfRule>
  </conditionalFormatting>
  <conditionalFormatting sqref="F10">
    <cfRule type="expression" dxfId="17" priority="17">
      <formula>SUM($AG$22:$AG$28)&gt;0</formula>
    </cfRule>
    <cfRule type="expression" dxfId="16" priority="18">
      <formula>SUM($AL$22:$AL$28)&gt;0</formula>
    </cfRule>
  </conditionalFormatting>
  <conditionalFormatting sqref="G10">
    <cfRule type="expression" dxfId="15" priority="15">
      <formula>SUM($AH$22:$AH$28)&gt;0</formula>
    </cfRule>
    <cfRule type="expression" dxfId="14" priority="16">
      <formula>SUM($AM$22:$AM$28)&gt;0</formula>
    </cfRule>
  </conditionalFormatting>
  <conditionalFormatting sqref="H10">
    <cfRule type="expression" dxfId="13" priority="13">
      <formula>SUM($AI$22:$AI$28)&gt;0</formula>
    </cfRule>
    <cfRule type="expression" dxfId="12" priority="14">
      <formula>SUM($AN$22:$AN$28)&gt;0</formula>
    </cfRule>
  </conditionalFormatting>
  <conditionalFormatting sqref="I10">
    <cfRule type="expression" dxfId="11" priority="11">
      <formula>SUM($AJ$22:$AJ$28)&gt;0</formula>
    </cfRule>
    <cfRule type="expression" dxfId="10" priority="12">
      <formula>SUM($AO$22:$AO$28)&gt;0</formula>
    </cfRule>
  </conditionalFormatting>
  <conditionalFormatting sqref="E11">
    <cfRule type="expression" dxfId="9" priority="9">
      <formula>SUM($AF$29:$AF$35)&gt;0</formula>
    </cfRule>
    <cfRule type="expression" dxfId="8" priority="10">
      <formula>SUM($AK$29:$AK$35)&gt;0</formula>
    </cfRule>
  </conditionalFormatting>
  <conditionalFormatting sqref="F11">
    <cfRule type="expression" dxfId="7" priority="7">
      <formula>SUM($AG$29:$AG$35)&gt;0</formula>
    </cfRule>
    <cfRule type="expression" dxfId="6" priority="8">
      <formula>SUM($AL$29:$AL$35)&gt;0</formula>
    </cfRule>
  </conditionalFormatting>
  <conditionalFormatting sqref="G11">
    <cfRule type="expression" dxfId="5" priority="5">
      <formula>SUM($AH$29:$AH$35)&gt;0</formula>
    </cfRule>
    <cfRule type="expression" dxfId="4" priority="6">
      <formula>SUM($AM$29:$AM$35)&gt;0</formula>
    </cfRule>
  </conditionalFormatting>
  <conditionalFormatting sqref="H11">
    <cfRule type="expression" dxfId="3" priority="3">
      <formula>SUM($AI$29:$AI$35)&gt;0</formula>
    </cfRule>
    <cfRule type="expression" dxfId="2" priority="4">
      <formula>SUM($AN$29:$AN$35)&gt;0</formula>
    </cfRule>
  </conditionalFormatting>
  <conditionalFormatting sqref="I11">
    <cfRule type="expression" dxfId="1" priority="1">
      <formula>SUM($AJ$29:$AJ$35)&gt;0</formula>
    </cfRule>
    <cfRule type="expression" dxfId="0" priority="2">
      <formula>SUM($AO$29:$AO$35)&gt;0</formula>
    </cfRule>
  </conditionalFormatting>
  <dataValidations count="96">
    <dataValidation type="list" allowBlank="1" showInputMessage="1" showErrorMessage="1" sqref="AQ10" xr:uid="{C4804614-684C-449A-8254-95CB8B15AC67}">
      <formula1>IF(AP10=0,$Z$1,IF(AP10="P",OFFSET(KListe,MATCH(P8,Kategorie,0)-1,2,COUNTIF(Kategorie,P8),1),OFFSET(KListe,MATCH(Q8,Kategorie,0)-1,2,COUNTIF(Kategorie,Q8),1)))</formula1>
    </dataValidation>
    <dataValidation type="list" allowBlank="1" showInputMessage="1" showErrorMessage="1" sqref="AQ11" xr:uid="{4331F5A1-9469-43D6-9CA4-2B3B6CD06077}">
      <formula1>IF(AP11=0,$Z$1,IF(AP11="P",OFFSET(KListe,MATCH(P8,Kategorie,0)-1,2,COUNTIF(Kategorie,P8),1),OFFSET(KListe,MATCH(Q8,Kategorie,0)-1,2,COUNTIF(Kategorie,Q8),1)))</formula1>
    </dataValidation>
    <dataValidation type="list" allowBlank="1" showInputMessage="1" showErrorMessage="1" sqref="AQ12" xr:uid="{85736911-7FE9-4012-8FAD-6B03FC51219C}">
      <formula1>IF(AP12=0,$Z$1,IF(AP12="P",OFFSET(KListe,MATCH(P8,Kategorie,0)-1,2,COUNTIF(Kategorie,P8),1),OFFSET(KListe,MATCH(Q8,Kategorie,0)-1,2,COUNTIF(Kategorie,Q8),1)))</formula1>
    </dataValidation>
    <dataValidation type="list" allowBlank="1" showInputMessage="1" showErrorMessage="1" sqref="AQ13" xr:uid="{9CAE117C-A1C5-4C9B-8B30-A844ED7FC0F6}">
      <formula1>IF(AP13=0,$Z$1,IF(AP13="P",OFFSET(KListe,MATCH(P8,Kategorie,0)-1,2,COUNTIF(Kategorie,P8),1),OFFSET(KListe,MATCH(Q8,Kategorie,0)-1,2,COUNTIF(Kategorie,Q8),1)))</formula1>
    </dataValidation>
    <dataValidation type="list" allowBlank="1" showInputMessage="1" showErrorMessage="1" sqref="AQ14" xr:uid="{ED0F61F8-EF53-4DB7-B899-AB09D0A43A7C}">
      <formula1>IF(AP14=0,$Z$1,IF(AP14="P",OFFSET(KListe,MATCH(P8,Kategorie,0)-1,2,COUNTIF(Kategorie,P8),1),OFFSET(KListe,MATCH(Q8,Kategorie,0)-1,2,COUNTIF(Kategorie,Q8),1)))</formula1>
    </dataValidation>
    <dataValidation type="list" allowBlank="1" showInputMessage="1" showErrorMessage="1" sqref="AQ9" xr:uid="{F111AE18-45AD-4EBD-A0E8-5D2E7D990865}">
      <formula1>IF(AP9=0,$Z$1,IF(AP9="P",OFFSET(KListe,MATCH(P8,Kategorie,0)-1,2,COUNTIF(Kategorie,P8),1),OFFSET(KListe,MATCH(Q8,Kategorie,0)-1,2,COUNTIF(Kategorie,Q8),1)))</formula1>
    </dataValidation>
    <dataValidation type="list" allowBlank="1" showInputMessage="1" showErrorMessage="1" sqref="AQ16" xr:uid="{0665BAF3-5DE8-45E0-A80C-B4B63E4E3578}">
      <formula1>IF(AP16=0,$Z$1,IF(AP16="P",OFFSET(KListe,MATCH(P9,Kategorie,0)-1,2,COUNTIF(Kategorie,P9),1),OFFSET(KListe,MATCH(Q9,Kategorie,0)-1,2,COUNTIF(Kategorie,Q9),1)))</formula1>
    </dataValidation>
    <dataValidation type="list" allowBlank="1" showInputMessage="1" showErrorMessage="1" sqref="AQ17" xr:uid="{E7146BAE-C390-4B86-BD10-D3F2D42E4659}">
      <formula1>IF(AP17=0,$Z$1,IF(AP17="P",OFFSET(KListe,MATCH(P9,Kategorie,0)-1,2,COUNTIF(Kategorie,P9),1),OFFSET(KListe,MATCH(Q9,Kategorie,0)-1,2,COUNTIF(Kategorie,Q9),1)))</formula1>
    </dataValidation>
    <dataValidation type="list" allowBlank="1" showInputMessage="1" showErrorMessage="1" sqref="AQ18" xr:uid="{4F713103-808F-4E2A-A7FD-66256D84BCB2}">
      <formula1>IF(AP18=0,$Z$1,IF(AP18="P",OFFSET(KListe,MATCH(P9,Kategorie,0)-1,2,COUNTIF(Kategorie,P9),1),OFFSET(KListe,MATCH(Q9,Kategorie,0)-1,2,COUNTIF(Kategorie,Q9),1)))</formula1>
    </dataValidation>
    <dataValidation type="list" allowBlank="1" showInputMessage="1" showErrorMessage="1" sqref="AQ19" xr:uid="{5BDD8EB5-E41C-45EE-A740-C8EFA25703B5}">
      <formula1>IF(AP19=0,$Z$1,IF(AP19="P",OFFSET(KListe,MATCH(P9,Kategorie,0)-1,2,COUNTIF(Kategorie,P9),1),OFFSET(KListe,MATCH(Q9,Kategorie,0)-1,2,COUNTIF(Kategorie,Q9),1)))</formula1>
    </dataValidation>
    <dataValidation type="list" allowBlank="1" showInputMessage="1" showErrorMessage="1" sqref="AQ20" xr:uid="{A556B86E-6CEC-4444-B394-3676DCFC3E22}">
      <formula1>IF(AP20=0,$Z$1,IF(AP20="P",OFFSET(KListe,MATCH(P9,Kategorie,0)-1,2,COUNTIF(Kategorie,P9),1),OFFSET(KListe,MATCH(Q9,Kategorie,0)-1,2,COUNTIF(Kategorie,Q9),1)))</formula1>
    </dataValidation>
    <dataValidation type="list" allowBlank="1" showInputMessage="1" showErrorMessage="1" sqref="AQ21" xr:uid="{D3B5F570-2839-44A9-8811-9A197AE361AD}">
      <formula1>IF(AP21=0,$Z$1,IF(AP21="P",OFFSET(KListe,MATCH(P9,Kategorie,0)-1,2,COUNTIF(Kategorie,P9),1),OFFSET(KListe,MATCH(Q9,Kategorie,0)-1,2,COUNTIF(Kategorie,Q9),1)))</formula1>
    </dataValidation>
    <dataValidation type="list" allowBlank="1" showInputMessage="1" showErrorMessage="1" sqref="AQ30" xr:uid="{732EFD35-D8A5-47D1-B6FE-B44AABAF85A0}">
      <formula1>IF(AP30=0,$Z$1,IF(AP30="P",OFFSET(KListe,MATCH(P11,Kategorie,0)-1,2,COUNTIF(Kategorie,P11),1),OFFSET(KListe,MATCH(Q11,Kategorie,0)-1,2,COUNTIF(Kategorie,Q11),1)))</formula1>
    </dataValidation>
    <dataValidation type="list" allowBlank="1" showInputMessage="1" showErrorMessage="1" sqref="AQ31" xr:uid="{2FF46BD9-7E1D-4927-A910-03FC35C52016}">
      <formula1>IF(AP31=0,$Z$1,IF(AP31="P",OFFSET(KListe,MATCH(P11,Kategorie,0)-1,2,COUNTIF(Kategorie,P11),1),OFFSET(KListe,MATCH(Q11,Kategorie,0)-1,2,COUNTIF(Kategorie,Q11),1)))</formula1>
    </dataValidation>
    <dataValidation type="list" allowBlank="1" showInputMessage="1" showErrorMessage="1" sqref="AQ32" xr:uid="{E9C325A8-1DA1-4C69-9EFC-0615EC3836BB}">
      <formula1>IF(AP32=0,$Z$1,IF(AP32="P",OFFSET(KListe,MATCH(P11,Kategorie,0)-1,2,COUNTIF(Kategorie,P11),1),OFFSET(KListe,MATCH(Q11,Kategorie,0)-1,2,COUNTIF(Kategorie,Q11),1)))</formula1>
    </dataValidation>
    <dataValidation type="list" allowBlank="1" showInputMessage="1" showErrorMessage="1" sqref="AQ33" xr:uid="{987687D7-4D63-4DF0-96CF-6852B4226D36}">
      <formula1>IF(AP33=0,$Z$1,IF(AP33="P",OFFSET(KListe,MATCH(P11,Kategorie,0)-1,2,COUNTIF(Kategorie,P11),1),OFFSET(KListe,MATCH(Q11,Kategorie,0)-1,2,COUNTIF(Kategorie,Q11),1)))</formula1>
    </dataValidation>
    <dataValidation type="list" allowBlank="1" showInputMessage="1" showErrorMessage="1" sqref="AQ34" xr:uid="{B2DE272E-6704-4AAB-A5E3-92903125BC53}">
      <formula1>IF(AP34=0,$Z$1,IF(AP34="P",OFFSET(KListe,MATCH(P11,Kategorie,0)-1,2,COUNTIF(Kategorie,P11),1),OFFSET(KListe,MATCH(Q11,Kategorie,0)-1,2,COUNTIF(Kategorie,Q11),1)))</formula1>
    </dataValidation>
    <dataValidation type="list" allowBlank="1" showInputMessage="1" showErrorMessage="1" sqref="AQ35" xr:uid="{7776E80A-7D16-4D17-B8DD-8DA1D9138433}">
      <formula1>IF(AP35=0,$Z$1,IF(AP35="P",OFFSET(KListe,MATCH(P11,Kategorie,0)-1,2,COUNTIF(Kategorie,P11),1),OFFSET(KListe,MATCH(Q11,Kategorie,0)-1,2,COUNTIF(Kategorie,Q11),1)))</formula1>
    </dataValidation>
    <dataValidation type="list" allowBlank="1" showInputMessage="1" showErrorMessage="1" sqref="AQ23" xr:uid="{9C49FDE9-EF93-4BDC-8BB0-92DA72540FB1}">
      <formula1>IF(AP23=0,$Z$1,IF(AP23="P",OFFSET(KListe,MATCH(P10,Kategorie,0)-1,2,COUNTIF(Kategorie,P10),1),OFFSET(KListe,MATCH(Q10,Kategorie,0)-1,2,COUNTIF(Kategorie,Q10),1)))</formula1>
    </dataValidation>
    <dataValidation type="list" allowBlank="1" showInputMessage="1" showErrorMessage="1" sqref="AQ24" xr:uid="{15F72296-5D3C-4545-BD9B-01CDFA5010BA}">
      <formula1>IF(AP24=0,$Z$1,IF(AP24="P",OFFSET(KListe,MATCH(P10,Kategorie,0)-1,2,COUNTIF(Kategorie,P10),1),OFFSET(KListe,MATCH(Q10,Kategorie,0)-1,2,COUNTIF(Kategorie,Q10),1)))</formula1>
    </dataValidation>
    <dataValidation type="list" allowBlank="1" showInputMessage="1" showErrorMessage="1" sqref="AQ25" xr:uid="{FF6C4152-B83C-4218-B195-4800D4A4ED09}">
      <formula1>IF(AP25=0,$Z$1,IF(AP25="P",OFFSET(KListe,MATCH(P10,Kategorie,0)-1,2,COUNTIF(Kategorie,P10),1),OFFSET(KListe,MATCH(Q10,Kategorie,0)-1,2,COUNTIF(Kategorie,Q10),1)))</formula1>
    </dataValidation>
    <dataValidation type="list" allowBlank="1" showInputMessage="1" showErrorMessage="1" sqref="AQ26" xr:uid="{A24996D6-D3B0-4999-A09F-E65DF55642D2}">
      <formula1>IF(AP26=0,$Z$1,IF(AP26="P",OFFSET(KListe,MATCH(P10,Kategorie,0)-1,2,COUNTIF(Kategorie,P10),1),OFFSET(KListe,MATCH(Q10,Kategorie,0)-1,2,COUNTIF(Kategorie,Q10),1)))</formula1>
    </dataValidation>
    <dataValidation type="list" allowBlank="1" showInputMessage="1" showErrorMessage="1" sqref="AQ27" xr:uid="{01C615E6-6A02-48F5-BBB2-FAEFD4BAE620}">
      <formula1>IF(AP27=0,$Z$1,IF(AP27="P",OFFSET(KListe,MATCH(P10,Kategorie,0)-1,2,COUNTIF(Kategorie,P10),1),OFFSET(KListe,MATCH(Q10,Kategorie,0)-1,2,COUNTIF(Kategorie,Q10),1)))</formula1>
    </dataValidation>
    <dataValidation type="list" allowBlank="1" showInputMessage="1" showErrorMessage="1" sqref="AQ28" xr:uid="{B0DADE75-D8F4-42EB-A27B-63980B6D8F84}">
      <formula1>IF(AP28=0,$Z$1,IF(AP28="P",OFFSET(KListe,MATCH(P10,Kategorie,0)-1,2,COUNTIF(Kategorie,P10),1),OFFSET(KListe,MATCH(Q10,Kategorie,0)-1,2,COUNTIF(Kategorie,Q10),1)))</formula1>
    </dataValidation>
    <dataValidation type="list" allowBlank="1" showInputMessage="1" showErrorMessage="1" sqref="AQ37" xr:uid="{F0B9E59C-1DEC-4873-9006-A9A547D22389}">
      <formula1>IF(AP37=0,$Z$1,IF(AP37="P",OFFSET(KListe,MATCH(P12,Kategorie,0)-1,2,COUNTIF(Kategorie,P12),1),OFFSET(KListe,MATCH(Q12,Kategorie,0)-1,2,COUNTIF(Kategorie,Q12),1)))</formula1>
    </dataValidation>
    <dataValidation type="list" allowBlank="1" showInputMessage="1" showErrorMessage="1" sqref="AQ38" xr:uid="{9A4CCA64-59CB-48EF-A959-E77D6FEBA552}">
      <formula1>IF(AP38=0,$Z$1,IF(AP38="P",OFFSET(KListe,MATCH(P12,Kategorie,0)-1,2,COUNTIF(Kategorie,P12),1),OFFSET(KListe,MATCH(Q12,Kategorie,0)-1,2,COUNTIF(Kategorie,Q12),1)))</formula1>
    </dataValidation>
    <dataValidation type="list" allowBlank="1" showInputMessage="1" showErrorMessage="1" sqref="AQ39" xr:uid="{CC82BF1F-F73C-4107-A404-6D9CDB64F099}">
      <formula1>IF(AP39=0,$Z$1,IF(AP39="P",OFFSET(KListe,MATCH(P12,Kategorie,0)-1,2,COUNTIF(Kategorie,P12),1),OFFSET(KListe,MATCH(Q12,Kategorie,0)-1,2,COUNTIF(Kategorie,Q12),1)))</formula1>
    </dataValidation>
    <dataValidation type="list" allowBlank="1" showInputMessage="1" showErrorMessage="1" sqref="AQ40" xr:uid="{CBA81BC4-A189-48C5-A433-186E3993CFF1}">
      <formula1>IF(AP40=0,$Z$1,IF(AP40="P",OFFSET(KListe,MATCH(P12,Kategorie,0)-1,2,COUNTIF(Kategorie,P12),1),OFFSET(KListe,MATCH(Q12,Kategorie,0)-1,2,COUNTIF(Kategorie,Q12),1)))</formula1>
    </dataValidation>
    <dataValidation type="list" allowBlank="1" showInputMessage="1" showErrorMessage="1" sqref="AQ41" xr:uid="{439A57D8-1C72-49B4-BFD5-24053E77A742}">
      <formula1>IF(AP41=0,$Z$1,IF(AP41="P",OFFSET(KListe,MATCH(P12,Kategorie,0)-1,2,COUNTIF(Kategorie,P12),1),OFFSET(KListe,MATCH(Q12,Kategorie,0)-1,2,COUNTIF(Kategorie,Q12),1)))</formula1>
    </dataValidation>
    <dataValidation type="list" allowBlank="1" showInputMessage="1" showErrorMessage="1" sqref="AQ42" xr:uid="{2ADDEACA-BE93-491C-87CC-EC72B9F05CCC}">
      <formula1>IF(AP42=0,$Z$1,IF(AP42="P",OFFSET(KListe,MATCH(P12,Kategorie,0)-1,2,COUNTIF(Kategorie,P12),1),OFFSET(KListe,MATCH(Q12,Kategorie,0)-1,2,COUNTIF(Kategorie,Q12),1)))</formula1>
    </dataValidation>
    <dataValidation type="list" allowBlank="1" showInputMessage="1" showErrorMessage="1" sqref="AQ44" xr:uid="{3298551A-41F9-4C9D-AE41-F95C788DB4E6}">
      <formula1>IF(AP44=0,$Z$1,IF(AP44="P",OFFSET(KListe,MATCH(P13,Kategorie,0)-1,2,COUNTIF(Kategorie,P13),1),OFFSET(KListe,MATCH(Q13,Kategorie,0)-1,2,COUNTIF(Kategorie,Q13),1)))</formula1>
    </dataValidation>
    <dataValidation type="list" allowBlank="1" showInputMessage="1" showErrorMessage="1" sqref="AQ45" xr:uid="{B4BB3401-CD5B-4983-AF65-36C6DD8C81A6}">
      <formula1>IF(AP45=0,$Z$1,IF(AP45="P",OFFSET(KListe,MATCH(P13,Kategorie,0)-1,2,COUNTIF(Kategorie,P13),1),OFFSET(KListe,MATCH(Q13,Kategorie,0)-1,2,COUNTIF(Kategorie,Q13),1)))</formula1>
    </dataValidation>
    <dataValidation type="list" allowBlank="1" showInputMessage="1" showErrorMessage="1" sqref="AQ46" xr:uid="{75FDDB24-508C-49D9-A190-AFAB600EB44B}">
      <formula1>IF(AP46=0,$Z$1,IF(AP46="P",OFFSET(KListe,MATCH(P13,Kategorie,0)-1,2,COUNTIF(Kategorie,P13),1),OFFSET(KListe,MATCH(Q13,Kategorie,0)-1,2,COUNTIF(Kategorie,Q13),1)))</formula1>
    </dataValidation>
    <dataValidation type="list" allowBlank="1" showInputMessage="1" showErrorMessage="1" sqref="AQ47" xr:uid="{DFE99204-0AF8-48C4-B36A-AE6C2BE6E833}">
      <formula1>IF(AP47=0,$Z$1,IF(AP47="P",OFFSET(KListe,MATCH(P13,Kategorie,0)-1,2,COUNTIF(Kategorie,P13),1),OFFSET(KListe,MATCH(Q13,Kategorie,0)-1,2,COUNTIF(Kategorie,Q13),1)))</formula1>
    </dataValidation>
    <dataValidation type="list" allowBlank="1" showInputMessage="1" showErrorMessage="1" sqref="AQ48" xr:uid="{B2C0EC70-4998-49DB-8CB5-3A10CEFF32DE}">
      <formula1>IF(AP48=0,$Z$1,IF(AP48="P",OFFSET(KListe,MATCH(P13,Kategorie,0)-1,2,COUNTIF(Kategorie,P13),1),OFFSET(KListe,MATCH(Q13,Kategorie,0)-1,2,COUNTIF(Kategorie,Q13),1)))</formula1>
    </dataValidation>
    <dataValidation type="list" allowBlank="1" showInputMessage="1" showErrorMessage="1" sqref="AQ49" xr:uid="{85ABC832-3EA8-4006-B5D3-19B5304A0570}">
      <formula1>IF(AP49=0,$Z$1,IF(AP49="P",OFFSET(KListe,MATCH(P13,Kategorie,0)-1,2,COUNTIF(Kategorie,P13),1),OFFSET(KListe,MATCH(Q13,Kategorie,0)-1,2,COUNTIF(Kategorie,Q13),1)))</formula1>
    </dataValidation>
    <dataValidation type="list" allowBlank="1" showInputMessage="1" showErrorMessage="1" sqref="AQ51" xr:uid="{433A01A2-3939-4E05-ABFE-3B5D896F43BF}">
      <formula1>IF(AP51=0,$Z$1,IF(AP51="P",OFFSET(KListe,MATCH(P14,Kategorie,0)-1,2,COUNTIF(Kategorie,P14),1),OFFSET(KListe,MATCH(Q14,Kategorie,0)-1,2,COUNTIF(Kategorie,Q14),1)))</formula1>
    </dataValidation>
    <dataValidation type="list" allowBlank="1" showInputMessage="1" showErrorMessage="1" sqref="AQ52" xr:uid="{E38BFB41-4E4F-4674-9B9C-6FB0E5F2951D}">
      <formula1>IF(AP52=0,$Z$1,IF(AP52="P",OFFSET(KListe,MATCH(P14,Kategorie,0)-1,2,COUNTIF(Kategorie,P14),1),OFFSET(KListe,MATCH(Q14,Kategorie,0)-1,2,COUNTIF(Kategorie,Q14),1)))</formula1>
    </dataValidation>
    <dataValidation type="list" allowBlank="1" showInputMessage="1" showErrorMessage="1" sqref="AQ53" xr:uid="{9252141F-EF59-466F-8D46-D58DFBD444B6}">
      <formula1>IF(AP53=0,$Z$1,IF(AP53="P",OFFSET(KListe,MATCH(P14,Kategorie,0)-1,2,COUNTIF(Kategorie,P14),1),OFFSET(KListe,MATCH(Q14,Kategorie,0)-1,2,COUNTIF(Kategorie,Q14),1)))</formula1>
    </dataValidation>
    <dataValidation type="list" allowBlank="1" showInputMessage="1" showErrorMessage="1" sqref="AQ54" xr:uid="{37B77C2C-6D94-467C-A8E2-6FAD830DAF92}">
      <formula1>IF(AP54=0,$Z$1,IF(AP54="P",OFFSET(KListe,MATCH(P14,Kategorie,0)-1,2,COUNTIF(Kategorie,P14),1),OFFSET(KListe,MATCH(Q14,Kategorie,0)-1,2,COUNTIF(Kategorie,Q14),1)))</formula1>
    </dataValidation>
    <dataValidation type="list" allowBlank="1" showInputMessage="1" showErrorMessage="1" sqref="AQ55" xr:uid="{E8CAB48F-A795-4779-8DF6-C05A4FF7A6A4}">
      <formula1>IF(AP55=0,$Z$1,IF(AP55="P",OFFSET(KListe,MATCH(P14,Kategorie,0)-1,2,COUNTIF(Kategorie,P14),1),OFFSET(KListe,MATCH(Q14,Kategorie,0)-1,2,COUNTIF(Kategorie,Q14),1)))</formula1>
    </dataValidation>
    <dataValidation type="list" allowBlank="1" showInputMessage="1" showErrorMessage="1" sqref="AQ56" xr:uid="{7B2DE0C2-127A-4FB7-AD6C-B58C10E7C3B6}">
      <formula1>IF(AP56=0,$Z$1,IF(AP56="P",OFFSET(KListe,MATCH(P14,Kategorie,0)-1,2,COUNTIF(Kategorie,P14),1),OFFSET(KListe,MATCH(Q14,Kategorie,0)-1,2,COUNTIF(Kategorie,Q14),1)))</formula1>
    </dataValidation>
    <dataValidation type="list" allowBlank="1" showInputMessage="1" showErrorMessage="1" sqref="AQ58" xr:uid="{4FD33C26-7B35-450D-9183-6F2333E63457}">
      <formula1>IF(AP58=0,$Z$1,IF(AP58="P",OFFSET(KListe,MATCH(P15,Kategorie,0)-1,2,COUNTIF(Kategorie,P15),1),OFFSET(KListe,MATCH(Q15,Kategorie,0)-1,2,COUNTIF(Kategorie,Q15),1)))</formula1>
    </dataValidation>
    <dataValidation type="list" allowBlank="1" showInputMessage="1" showErrorMessage="1" sqref="AQ59" xr:uid="{B9312A11-B7DC-41A6-A1F2-60C3A01DFC6F}">
      <formula1>IF(AP59=0,$Z$1,IF(AP59="P",OFFSET(KListe,MATCH(P15,Kategorie,0)-1,2,COUNTIF(Kategorie,P15),1),OFFSET(KListe,MATCH(Q15,Kategorie,0)-1,2,COUNTIF(Kategorie,Q15),1)))</formula1>
    </dataValidation>
    <dataValidation type="list" allowBlank="1" showInputMessage="1" showErrorMessage="1" sqref="AQ60" xr:uid="{357E6BFA-28E4-4816-94B7-99B0B157CD65}">
      <formula1>IF(AP60=0,$Z$1,IF(AP60="P",OFFSET(KListe,MATCH(P15,Kategorie,0)-1,2,COUNTIF(Kategorie,P15),1),OFFSET(KListe,MATCH(Q15,Kategorie,0)-1,2,COUNTIF(Kategorie,Q15),1)))</formula1>
    </dataValidation>
    <dataValidation type="list" allowBlank="1" showInputMessage="1" showErrorMessage="1" sqref="AQ61" xr:uid="{1272DEDE-15D7-4D9E-8994-F8B4E12148B6}">
      <formula1>IF(AP61=0,$Z$1,IF(AP61="P",OFFSET(KListe,MATCH(P15,Kategorie,0)-1,2,COUNTIF(Kategorie,P15),1),OFFSET(KListe,MATCH(Q15,Kategorie,0)-1,2,COUNTIF(Kategorie,Q15),1)))</formula1>
    </dataValidation>
    <dataValidation type="list" allowBlank="1" showInputMessage="1" showErrorMessage="1" sqref="AQ62" xr:uid="{539362F5-FB34-48A0-81D7-C235548396C5}">
      <formula1>IF(AP62=0,$Z$1,IF(AP62="P",OFFSET(KListe,MATCH(P15,Kategorie,0)-1,2,COUNTIF(Kategorie,P15),1),OFFSET(KListe,MATCH(Q15,Kategorie,0)-1,2,COUNTIF(Kategorie,Q15),1)))</formula1>
    </dataValidation>
    <dataValidation type="list" allowBlank="1" showInputMessage="1" showErrorMessage="1" sqref="AQ63" xr:uid="{A3A46FED-DD74-4B6E-8123-CE8DB4D6024C}">
      <formula1>IF(AP63=0,$Z$1,IF(AP63="P",OFFSET(KListe,MATCH(P15,Kategorie,0)-1,2,COUNTIF(Kategorie,P15),1),OFFSET(KListe,MATCH(Q15,Kategorie,0)-1,2,COUNTIF(Kategorie,Q15),1)))</formula1>
    </dataValidation>
    <dataValidation type="list" allowBlank="1" showInputMessage="1" showErrorMessage="1" sqref="AQ65" xr:uid="{5C19AC3C-F7BA-4D06-A384-F51321A6C641}">
      <formula1>IF(AP65=0,$Z$1,IF(AP65="P",OFFSET(KListe,MATCH(P16,Kategorie,0)-1,2,COUNTIF(Kategorie,P16),1),OFFSET(KListe,MATCH(Q16,Kategorie,0)-1,2,COUNTIF(Kategorie,Q16),1)))</formula1>
    </dataValidation>
    <dataValidation type="list" allowBlank="1" showInputMessage="1" showErrorMessage="1" sqref="AQ66" xr:uid="{EFF7D433-6009-4989-9609-86B92D3FF6CE}">
      <formula1>IF(AP66=0,$Z$1,IF(AP66="P",OFFSET(KListe,MATCH(P16,Kategorie,0)-1,2,COUNTIF(Kategorie,P16),1),OFFSET(KListe,MATCH(Q16,Kategorie,0)-1,2,COUNTIF(Kategorie,Q16),1)))</formula1>
    </dataValidation>
    <dataValidation type="list" allowBlank="1" showInputMessage="1" showErrorMessage="1" sqref="AQ67" xr:uid="{BF2355E5-B753-4EF9-B6BE-8806A280AAD9}">
      <formula1>IF(AP67=0,$Z$1,IF(AP67="P",OFFSET(KListe,MATCH(P16,Kategorie,0)-1,2,COUNTIF(Kategorie,P16),1),OFFSET(KListe,MATCH(Q16,Kategorie,0)-1,2,COUNTIF(Kategorie,Q16),1)))</formula1>
    </dataValidation>
    <dataValidation type="list" allowBlank="1" showInputMessage="1" showErrorMessage="1" sqref="AQ68" xr:uid="{A48870D0-DDBB-416B-8A82-0F714D288607}">
      <formula1>IF(AP68=0,$Z$1,IF(AP68="P",OFFSET(KListe,MATCH(P16,Kategorie,0)-1,2,COUNTIF(Kategorie,P16),1),OFFSET(KListe,MATCH(Q16,Kategorie,0)-1,2,COUNTIF(Kategorie,Q16),1)))</formula1>
    </dataValidation>
    <dataValidation type="list" allowBlank="1" showInputMessage="1" showErrorMessage="1" sqref="AQ69" xr:uid="{5E5EBF4F-861A-4DF5-9178-04CB266F95D4}">
      <formula1>IF(AP69=0,$Z$1,IF(AP69="P",OFFSET(KListe,MATCH(P16,Kategorie,0)-1,2,COUNTIF(Kategorie,P16),1),OFFSET(KListe,MATCH(Q16,Kategorie,0)-1,2,COUNTIF(Kategorie,Q16),1)))</formula1>
    </dataValidation>
    <dataValidation type="list" allowBlank="1" showInputMessage="1" showErrorMessage="1" sqref="AQ70" xr:uid="{7556196B-60DE-441D-AC94-9509DE3329AC}">
      <formula1>IF(AP70=0,$Z$1,IF(AP70="P",OFFSET(KListe,MATCH(P16,Kategorie,0)-1,2,COUNTIF(Kategorie,P16),1),OFFSET(KListe,MATCH(Q16,Kategorie,0)-1,2,COUNTIF(Kategorie,Q16),1)))</formula1>
    </dataValidation>
    <dataValidation type="list" allowBlank="1" showInputMessage="1" showErrorMessage="1" sqref="AQ72" xr:uid="{184A62FB-EC1A-4CE7-826E-2EB5DF294A5D}">
      <formula1>IF(AP72=0,$Z$1,IF(AP72="P",OFFSET(KListe,MATCH(P17,Kategorie,0)-1,2,COUNTIF(Kategorie,P17),1),OFFSET(KListe,MATCH(Q17,Kategorie,0)-1,2,COUNTIF(Kategorie,Q17),1)))</formula1>
    </dataValidation>
    <dataValidation type="list" allowBlank="1" showInputMessage="1" showErrorMessage="1" sqref="AQ73" xr:uid="{CD8951EB-4A7F-4D94-BBC8-DAF2505CE9C9}">
      <formula1>IF(AP73=0,$Z$1,IF(AP73="P",OFFSET(KListe,MATCH(P17,Kategorie,0)-1,2,COUNTIF(Kategorie,P17),1),OFFSET(KListe,MATCH(Q17,Kategorie,0)-1,2,COUNTIF(Kategorie,Q17),1)))</formula1>
    </dataValidation>
    <dataValidation type="list" allowBlank="1" showInputMessage="1" showErrorMessage="1" sqref="AQ74" xr:uid="{E12EB1E2-621C-439F-9771-1F59CB16E50D}">
      <formula1>IF(AP74=0,$Z$1,IF(AP74="P",OFFSET(KListe,MATCH(P17,Kategorie,0)-1,2,COUNTIF(Kategorie,P17),1),OFFSET(KListe,MATCH(Q17,Kategorie,0)-1,2,COUNTIF(Kategorie,Q17),1)))</formula1>
    </dataValidation>
    <dataValidation type="list" allowBlank="1" showInputMessage="1" showErrorMessage="1" sqref="AQ75" xr:uid="{33F34632-680D-4ABB-95E4-85A4733D1404}">
      <formula1>IF(AP75=0,$Z$1,IF(AP75="P",OFFSET(KListe,MATCH(P17,Kategorie,0)-1,2,COUNTIF(Kategorie,P17),1),OFFSET(KListe,MATCH(Q17,Kategorie,0)-1,2,COUNTIF(Kategorie,Q17),1)))</formula1>
    </dataValidation>
    <dataValidation type="list" allowBlank="1" showInputMessage="1" showErrorMessage="1" sqref="AQ76" xr:uid="{BCCF47B9-B4D9-4618-98DC-D17CD5867DC6}">
      <formula1>IF(AP76=0,$Z$1,IF(AP76="P",OFFSET(KListe,MATCH(P17,Kategorie,0)-1,2,COUNTIF(Kategorie,P17),1),OFFSET(KListe,MATCH(Q17,Kategorie,0)-1,2,COUNTIF(Kategorie,Q17),1)))</formula1>
    </dataValidation>
    <dataValidation type="list" allowBlank="1" showInputMessage="1" showErrorMessage="1" sqref="AQ77" xr:uid="{D318C204-C8A5-4CAE-80B8-F8EB4B9D94ED}">
      <formula1>IF(AP77=0,$Z$1,IF(AP77="P",OFFSET(KListe,MATCH(P17,Kategorie,0)-1,2,COUNTIF(Kategorie,P17),1),OFFSET(KListe,MATCH(Q17,Kategorie,0)-1,2,COUNTIF(Kategorie,Q17),1)))</formula1>
    </dataValidation>
    <dataValidation type="list" allowBlank="1" showInputMessage="1" showErrorMessage="1" sqref="AQ79" xr:uid="{6E20FA7A-013E-4DCD-83BB-03CC3DE6ACBC}">
      <formula1>IF(AP79=0,$Z$1,IF(AP79="P",OFFSET(KListe,MATCH(P18,Kategorie,0)-1,2,COUNTIF(Kategorie,P18),1),OFFSET(KListe,MATCH(Q18,Kategorie,0)-1,2,COUNTIF(Kategorie,Q18),1)))</formula1>
    </dataValidation>
    <dataValidation type="list" allowBlank="1" showInputMessage="1" showErrorMessage="1" sqref="AQ80" xr:uid="{ABEE654C-D7A2-4BE2-B33B-621997A4D108}">
      <formula1>IF(AP80=0,$Z$1,IF(AP80="P",OFFSET(KListe,MATCH(P18,Kategorie,0)-1,2,COUNTIF(Kategorie,P18),1),OFFSET(KListe,MATCH(Q18,Kategorie,0)-1,2,COUNTIF(Kategorie,Q18),1)))</formula1>
    </dataValidation>
    <dataValidation type="list" allowBlank="1" showInputMessage="1" showErrorMessage="1" sqref="AQ81" xr:uid="{825D0038-6D7A-4A3C-BB31-AC93DFBB273A}">
      <formula1>IF(AP81=0,$Z$1,IF(AP81="P",OFFSET(KListe,MATCH(P18,Kategorie,0)-1,2,COUNTIF(Kategorie,P18),1),OFFSET(KListe,MATCH(Q18,Kategorie,0)-1,2,COUNTIF(Kategorie,Q18),1)))</formula1>
    </dataValidation>
    <dataValidation type="list" allowBlank="1" showInputMessage="1" showErrorMessage="1" sqref="AQ82" xr:uid="{82A0B053-E539-4FE0-9B47-17FADE8FE4ED}">
      <formula1>IF(AP82=0,$Z$1,IF(AP82="P",OFFSET(KListe,MATCH(P18,Kategorie,0)-1,2,COUNTIF(Kategorie,P18),1),OFFSET(KListe,MATCH(Q18,Kategorie,0)-1,2,COUNTIF(Kategorie,Q18),1)))</formula1>
    </dataValidation>
    <dataValidation type="list" allowBlank="1" showInputMessage="1" showErrorMessage="1" sqref="AQ83" xr:uid="{C3E3562B-8401-4AB2-A41D-A9C1FED183E4}">
      <formula1>IF(AP83=0,$Z$1,IF(AP83="P",OFFSET(KListe,MATCH(P18,Kategorie,0)-1,2,COUNTIF(Kategorie,P18),1),OFFSET(KListe,MATCH(Q18,Kategorie,0)-1,2,COUNTIF(Kategorie,Q18),1)))</formula1>
    </dataValidation>
    <dataValidation type="list" allowBlank="1" showInputMessage="1" showErrorMessage="1" sqref="AQ84" xr:uid="{70BA5C06-864C-43A5-9C54-02D82973CA1D}">
      <formula1>IF(AP84=0,$Z$1,IF(AP84="P",OFFSET(KListe,MATCH(P18,Kategorie,0)-1,2,COUNTIF(Kategorie,P18),1),OFFSET(KListe,MATCH(Q18,Kategorie,0)-1,2,COUNTIF(Kategorie,Q18),1)))</formula1>
    </dataValidation>
    <dataValidation type="list" allowBlank="1" showInputMessage="1" showErrorMessage="1" sqref="AQ86" xr:uid="{DA865AF4-324D-4EED-A3DF-09D029B64695}">
      <formula1>IF(AP86=0,$Z$1,IF(AP86="P",OFFSET(KListe,MATCH(P19,Kategorie,0)-1,2,COUNTIF(Kategorie,P19),1),OFFSET(KListe,MATCH(Q19,Kategorie,0)-1,2,COUNTIF(Kategorie,Q19),1)))</formula1>
    </dataValidation>
    <dataValidation type="list" allowBlank="1" showInputMessage="1" showErrorMessage="1" sqref="AQ87" xr:uid="{B11C13DA-7CE5-41EA-BEDC-33967B85E1DB}">
      <formula1>IF(AP87=0,$Z$1,IF(AP87="P",OFFSET(KListe,MATCH(P19,Kategorie,0)-1,2,COUNTIF(Kategorie,P19),1),OFFSET(KListe,MATCH(Q19,Kategorie,0)-1,2,COUNTIF(Kategorie,Q19),1)))</formula1>
    </dataValidation>
    <dataValidation type="list" allowBlank="1" showInputMessage="1" showErrorMessage="1" sqref="AQ88" xr:uid="{92A5C9EC-1ACB-492D-A6A3-A737B7F7B8E2}">
      <formula1>IF(AP88=0,$Z$1,IF(AP88="P",OFFSET(KListe,MATCH(P19,Kategorie,0)-1,2,COUNTIF(Kategorie,P19),1),OFFSET(KListe,MATCH(Q19,Kategorie,0)-1,2,COUNTIF(Kategorie,Q19),1)))</formula1>
    </dataValidation>
    <dataValidation type="list" allowBlank="1" showInputMessage="1" showErrorMessage="1" sqref="AQ89" xr:uid="{BD2E10D7-4A66-40F1-9BD0-228462D710B8}">
      <formula1>IF(AP89=0,$Z$1,IF(AP89="P",OFFSET(KListe,MATCH(P19,Kategorie,0)-1,2,COUNTIF(Kategorie,P19),1),OFFSET(KListe,MATCH(Q19,Kategorie,0)-1,2,COUNTIF(Kategorie,Q19),1)))</formula1>
    </dataValidation>
    <dataValidation type="list" allowBlank="1" showInputMessage="1" showErrorMessage="1" sqref="AQ90" xr:uid="{47FE9B3F-AEF2-415C-9F4B-4BC77D7D6F0C}">
      <formula1>IF(AP90=0,$Z$1,IF(AP90="P",OFFSET(KListe,MATCH(P19,Kategorie,0)-1,2,COUNTIF(Kategorie,P19),1),OFFSET(KListe,MATCH(Q19,Kategorie,0)-1,2,COUNTIF(Kategorie,Q19),1)))</formula1>
    </dataValidation>
    <dataValidation type="list" allowBlank="1" showInputMessage="1" showErrorMessage="1" sqref="AQ91" xr:uid="{03C60680-1EB9-4BF3-9A0B-DD21A506ACF9}">
      <formula1>IF(AP91=0,$Z$1,IF(AP91="P",OFFSET(KListe,MATCH(P19,Kategorie,0)-1,2,COUNTIF(Kategorie,P19),1),OFFSET(KListe,MATCH(Q19,Kategorie,0)-1,2,COUNTIF(Kategorie,Q19),1)))</formula1>
    </dataValidation>
    <dataValidation type="list" allowBlank="1" showInputMessage="1" showErrorMessage="1" sqref="AQ93" xr:uid="{DE1A58D9-B959-4B1C-ACF7-FA25A412B776}">
      <formula1>IF(AP93=0,$Z$1,IF(AP93="P",OFFSET(KListe,MATCH(P20,Kategorie,0)-1,2,COUNTIF(Kategorie,P20),1),OFFSET(KListe,MATCH(Q20,Kategorie,0)-1,2,COUNTIF(Kategorie,Q20),1)))</formula1>
    </dataValidation>
    <dataValidation type="list" allowBlank="1" showInputMessage="1" showErrorMessage="1" sqref="AQ94" xr:uid="{512F4038-8EB2-49DE-BFA1-32094DC5E6DC}">
      <formula1>IF(AP94=0,$Z$1,IF(AP94="P",OFFSET(KListe,MATCH(P20,Kategorie,0)-1,2,COUNTIF(Kategorie,P20),1),OFFSET(KListe,MATCH(Q20,Kategorie,0)-1,2,COUNTIF(Kategorie,Q20),1)))</formula1>
    </dataValidation>
    <dataValidation type="list" allowBlank="1" showInputMessage="1" showErrorMessage="1" sqref="AQ95" xr:uid="{88A8E141-56B1-4AE8-8EC2-FA42BFC9B48A}">
      <formula1>IF(AP95=0,$Z$1,IF(AP95="P",OFFSET(KListe,MATCH(P20,Kategorie,0)-1,2,COUNTIF(Kategorie,P20),1),OFFSET(KListe,MATCH(Q20,Kategorie,0)-1,2,COUNTIF(Kategorie,Q20),1)))</formula1>
    </dataValidation>
    <dataValidation type="list" allowBlank="1" showInputMessage="1" showErrorMessage="1" sqref="AQ96" xr:uid="{E5503730-585B-469A-8FAB-CB08850F8F30}">
      <formula1>IF(AP96=0,$Z$1,IF(AP96="P",OFFSET(KListe,MATCH(P20,Kategorie,0)-1,2,COUNTIF(Kategorie,P20),1),OFFSET(KListe,MATCH(Q20,Kategorie,0)-1,2,COUNTIF(Kategorie,Q20),1)))</formula1>
    </dataValidation>
    <dataValidation type="list" allowBlank="1" showInputMessage="1" showErrorMessage="1" sqref="AQ97" xr:uid="{CB38C38B-BDDB-43ED-8387-94E4DC673466}">
      <formula1>IF(AP97=0,$Z$1,IF(AP97="P",OFFSET(KListe,MATCH(P20,Kategorie,0)-1,2,COUNTIF(Kategorie,P20),1),OFFSET(KListe,MATCH(Q20,Kategorie,0)-1,2,COUNTIF(Kategorie,Q20),1)))</formula1>
    </dataValidation>
    <dataValidation type="list" allowBlank="1" showInputMessage="1" showErrorMessage="1" sqref="AQ98" xr:uid="{43304B88-9B59-474D-A13B-5DD6A3589356}">
      <formula1>IF(AP98=0,$Z$1,IF(AP98="P",OFFSET(KListe,MATCH(P20,Kategorie,0)-1,2,COUNTIF(Kategorie,P20),1),OFFSET(KListe,MATCH(Q20,Kategorie,0)-1,2,COUNTIF(Kategorie,Q20),1)))</formula1>
    </dataValidation>
    <dataValidation type="list" allowBlank="1" showInputMessage="1" showErrorMessage="1" sqref="AQ100" xr:uid="{0380298E-EE69-4DCF-9E39-8BD78F498B66}">
      <formula1>IF(AP100=0,$Z$1,IF(AP100="P",OFFSET(KListe,MATCH(P21,Kateg,0)-1,2,COUNTIF(Kateg,P21),1),OFFSET(KListe,MATCH(Q21,Kateg,0)-1,2,COUNTIF(Kateg,Q21),1)))</formula1>
    </dataValidation>
    <dataValidation type="list" allowBlank="1" showInputMessage="1" showErrorMessage="1" sqref="AQ101" xr:uid="{07A600F3-0E27-499D-B7D2-0A786385B60D}">
      <formula1>IF(AP101=0,$Z$1,IF(AP101="P",OFFSET(KListe,MATCH(P21,Kateg,0)-1,2,COUNTIF(Kateg,P21),1),OFFSET(KListe,MATCH(Q21,Kateg,0)-1,2,COUNTIF(Kateg,Q21),1)))</formula1>
    </dataValidation>
    <dataValidation type="list" allowBlank="1" showInputMessage="1" showErrorMessage="1" sqref="AQ102" xr:uid="{D1894197-A340-44BD-903D-1A4ACF0DE55B}">
      <formula1>IF(AP102=0,$Z$1,IF(AP102="P",OFFSET(KListe,MATCH(P21,Kateg,0)-1,2,COUNTIF(Kateg,P21),1),OFFSET(KListe,MATCH(Q21,Kateg,0)-1,2,COUNTIF(Kateg,Q21),1)))</formula1>
    </dataValidation>
    <dataValidation type="list" allowBlank="1" showInputMessage="1" showErrorMessage="1" sqref="AQ103" xr:uid="{6797BB22-B655-4476-8BCB-6F939F4AA684}">
      <formula1>IF(AP103=0,$Z$1,IF(AP103="P",OFFSET(KListe,MATCH(P21,Kateg,0)-1,2,COUNTIF(Kateg,P21),1),OFFSET(KListe,MATCH(Q21,Kateg,0)-1,2,COUNTIF(Kateg,Q21),1)))</formula1>
    </dataValidation>
    <dataValidation type="list" allowBlank="1" showInputMessage="1" showErrorMessage="1" sqref="AQ104" xr:uid="{636568E9-C4E6-481F-B664-A3E72F07F458}">
      <formula1>IF(AP104=0,$Z$1,IF(AP104="P",OFFSET(KListe,MATCH(P21,Kateg,0)-1,2,COUNTIF(Kateg,P21),1),OFFSET(KListe,MATCH(Q21,Kateg,0)-1,2,COUNTIF(Kateg,Q21),1)))</formula1>
    </dataValidation>
    <dataValidation type="list" allowBlank="1" showInputMessage="1" showErrorMessage="1" sqref="AQ105" xr:uid="{2E600F6A-EC40-4BDA-8528-37FDD7F067DB}">
      <formula1>IF(AP105=0,$Z$1,IF(AP105="P",OFFSET(KListe,MATCH(P21,Kateg,0)-1,2,COUNTIF(Kateg,P21),1),OFFSET(KListe,MATCH(Q21,Kateg,0)-1,2,COUNTIF(Kateg,Q21),1)))</formula1>
    </dataValidation>
    <dataValidation type="list" allowBlank="1" showInputMessage="1" showErrorMessage="1" sqref="AQ107" xr:uid="{88C8FB93-3673-40B0-8C99-7B8C17EBA6A0}">
      <formula1>IF(AP107=0,$Z$1,IF(AP107="P",OFFSET(KListe,MATCH(P22,Kateg,0)-1,2,COUNTIF(Kateg,P22),1),OFFSET(KListe,MATCH(Q22,Kateg,0)-1,2,COUNTIF(Kateg,Q22),1)))</formula1>
    </dataValidation>
    <dataValidation type="list" allowBlank="1" showInputMessage="1" showErrorMessage="1" sqref="AQ108" xr:uid="{A679FC33-E3CF-48CD-B6F1-8BF976800556}">
      <formula1>IF(AP108=0,$Z$1,IF(AP108="P",OFFSET(KListe,MATCH(P22,Kateg,0)-1,2,COUNTIF(Kateg,P22),1),OFFSET(KListe,MATCH(Q22,Kateg,0)-1,2,COUNTIF(Kateg,Q22),1)))</formula1>
    </dataValidation>
    <dataValidation type="list" allowBlank="1" showInputMessage="1" showErrorMessage="1" sqref="AQ109" xr:uid="{D94B52AF-4BFC-46A8-9171-A10CF2D9F391}">
      <formula1>IF(AP109=0,$Z$1,IF(AP109="P",OFFSET(KListe,MATCH(P22,Kateg,0)-1,2,COUNTIF(Kateg,P22),1),OFFSET(KListe,MATCH(Q22,Kateg,0)-1,2,COUNTIF(Kateg,Q22),1)))</formula1>
    </dataValidation>
    <dataValidation type="list" allowBlank="1" showInputMessage="1" showErrorMessage="1" sqref="AQ110" xr:uid="{718BAC35-CCEE-4AE7-A5B8-7A76554C881A}">
      <formula1>IF(AP110=0,$Z$1,IF(AP110="P",OFFSET(KListe,MATCH(P22,Kateg,0)-1,2,COUNTIF(Kateg,P22),1),OFFSET(KListe,MATCH(Q22,Kateg,0)-1,2,COUNTIF(Kateg,Q22),1)))</formula1>
    </dataValidation>
    <dataValidation type="list" allowBlank="1" showInputMessage="1" showErrorMessage="1" sqref="AQ111" xr:uid="{51F174F5-36E4-4C9E-8C99-77748A5310D2}">
      <formula1>IF(AP111=0,$Z$1,IF(AP111="P",OFFSET(KListe,MATCH(P22,Kateg,0)-1,2,COUNTIF(Kateg,P22),1),OFFSET(KListe,MATCH(Q22,Kateg,0)-1,2,COUNTIF(Kateg,Q22),1)))</formula1>
    </dataValidation>
    <dataValidation type="list" allowBlank="1" showInputMessage="1" showErrorMessage="1" sqref="AQ112" xr:uid="{82041209-9C3E-436B-98DC-8604601504A1}">
      <formula1>IF(AP112=0,$Z$1,IF(AP112="P",OFFSET(KListe,MATCH(P22,Kateg,0)-1,2,COUNTIF(Kateg,P22),1),OFFSET(KListe,MATCH(Q22,Kateg,0)-1,2,COUNTIF(Kateg,Q22),1)))</formula1>
    </dataValidation>
    <dataValidation type="list" allowBlank="1" showInputMessage="1" showErrorMessage="1" sqref="AQ114" xr:uid="{0B295041-132C-467E-8D1C-251D196264F9}">
      <formula1>IF(AP114=0,$Z$1,IF(AP114="P",OFFSET(KListe,MATCH(P23,Kateg,0)-1,2,COUNTIF(Kateg,P23),1),OFFSET(KListe,MATCH(Q23,Kateg,0)-1,2,COUNTIF(Kateg,Q23),1)))</formula1>
    </dataValidation>
    <dataValidation type="list" allowBlank="1" showInputMessage="1" showErrorMessage="1" sqref="AQ115" xr:uid="{4D6FFA09-A583-4188-B749-BB05BA09880C}">
      <formula1>IF(AP115=0,$Z$1,IF(AP115="P",OFFSET(KListe,MATCH(P23,Kateg,0)-1,2,COUNTIF(Kateg,P23),1),OFFSET(KListe,MATCH(Q23,Kateg,0)-1,2,COUNTIF(Kateg,Q23),1)))</formula1>
    </dataValidation>
    <dataValidation type="list" allowBlank="1" showInputMessage="1" showErrorMessage="1" sqref="AQ116" xr:uid="{811FBBBA-F2DF-4072-8677-A76B17A8FD25}">
      <formula1>IF(AP116=0,$Z$1,IF(AP116="P",OFFSET(KListe,MATCH(P23,Kateg,0)-1,2,COUNTIF(Kateg,P23),1),OFFSET(KListe,MATCH(Q23,Kateg,0)-1,2,COUNTIF(Kateg,Q23),1)))</formula1>
    </dataValidation>
    <dataValidation type="list" allowBlank="1" showInputMessage="1" showErrorMessage="1" sqref="AQ117" xr:uid="{A2A2D69B-408E-4CF2-8F2B-DC7030ACACAA}">
      <formula1>IF(AP117=0,$Z$1,IF(AP117="P",OFFSET(KListe,MATCH(P23,Kateg,0)-1,2,COUNTIF(Kateg,P23),1),OFFSET(KListe,MATCH(Q23,Kateg,0)-1,2,COUNTIF(Kateg,Q23),1)))</formula1>
    </dataValidation>
    <dataValidation type="list" allowBlank="1" showInputMessage="1" showErrorMessage="1" sqref="AQ118" xr:uid="{BBB6EDC1-354D-4406-85FB-6CA9622F441B}">
      <formula1>IF(AP118=0,$Z$1,IF(AP118="P",OFFSET(KListe,MATCH(P23,Kateg,0)-1,2,COUNTIF(Kateg,P23),1),OFFSET(KListe,MATCH(Q23,Kateg,0)-1,2,COUNTIF(Kateg,Q23),1)))</formula1>
    </dataValidation>
    <dataValidation type="list" allowBlank="1" showInputMessage="1" showErrorMessage="1" sqref="AQ119" xr:uid="{D4976492-4967-492C-B5FB-11189AE36DAA}">
      <formula1>IF(AP119=0,$Z$1,IF(AP119="P",OFFSET(KListe,MATCH(P23,Kateg,0)-1,2,COUNTIF(Kateg,P23),1),OFFSET(KListe,MATCH(Q23,Kateg,0)-1,2,COUNTIF(Kateg,Q23),1)))</formula1>
    </dataValidation>
  </dataValidations>
  <printOptions horizontalCentered="1" verticalCentered="1"/>
  <pageMargins left="0" right="0" top="0.19685039370078741" bottom="0.19685039370078741" header="0.31496062992125984" footer="0.31496062992125984"/>
  <pageSetup paperSize="9" scale="59" fitToHeight="2" orientation="landscape" r:id="rId1"/>
  <rowBreaks count="1" manualBreakCount="1">
    <brk id="43" max="16383" man="1"/>
  </rowBreaks>
  <ignoredErrors>
    <ignoredError sqref="I29:L30 E28:G29 J28:L28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B5D703-89A9-4E45-A7B2-A5A5688BAF7F}">
          <x14:formula1>
            <xm:f>Datenbasis!$A$2:$A$39</xm:f>
          </x14:formula1>
          <xm:sqref>O3:W3</xm:sqref>
        </x14:dataValidation>
        <x14:dataValidation type="list" allowBlank="1" showInputMessage="1" showErrorMessage="1" xr:uid="{CF9275F4-5009-4F86-AEFC-B54743C7EE9E}">
          <x14:formula1>
            <xm:f>OFFSET(Rassenwahl,MATCH($O$3,Datenbasis!$U$2:$U$240,0)-1,3,COUNTIF(Datenbasis!$U$2:$U$240,$O$3),1)</xm:f>
          </x14:formula1>
          <xm:sqref>D8:D23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Datenbasis</vt:lpstr>
      <vt:lpstr>Wappen</vt:lpstr>
      <vt:lpstr>Teamroster</vt:lpstr>
      <vt:lpstr>Teamroster!Druckbereich</vt:lpstr>
      <vt:lpstr>Kateg</vt:lpstr>
      <vt:lpstr>Kategorie</vt:lpstr>
      <vt:lpstr>KListe</vt:lpstr>
      <vt:lpstr>Rassenwahl</vt:lpstr>
      <vt:lpstr>TListe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Lang</dc:creator>
  <cp:lastModifiedBy>Matthias Lang</cp:lastModifiedBy>
  <cp:lastPrinted>2024-10-18T07:50:54Z</cp:lastPrinted>
  <dcterms:created xsi:type="dcterms:W3CDTF">2021-04-30T19:55:12Z</dcterms:created>
  <dcterms:modified xsi:type="dcterms:W3CDTF">2026-02-23T22:30:49Z</dcterms:modified>
</cp:coreProperties>
</file>